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jecución Presupuestaria y Presupuesto\Ejecución Presupuestaria\"/>
    </mc:Choice>
  </mc:AlternateContent>
  <bookViews>
    <workbookView xWindow="930" yWindow="0" windowWidth="27870" windowHeight="12915"/>
  </bookViews>
  <sheets>
    <sheet name="P2 Presupuesto Aprobado-Eje (2)" sheetId="4" r:id="rId1"/>
    <sheet name="P2 Presupuesto Aprobado-Ejec " sheetId="2" r:id="rId2"/>
    <sheet name="P3 Ejecucion 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4" l="1"/>
  <c r="N11" i="4"/>
  <c r="O11" i="4"/>
  <c r="F11" i="4"/>
  <c r="G11" i="4"/>
  <c r="H11" i="4"/>
  <c r="I11" i="4"/>
  <c r="J11" i="4"/>
  <c r="K11" i="4"/>
  <c r="C86" i="4"/>
  <c r="L54" i="4"/>
  <c r="E25" i="2"/>
  <c r="B18" i="2"/>
  <c r="D28" i="2"/>
  <c r="E28" i="2" s="1"/>
  <c r="C28" i="2"/>
  <c r="D38" i="2"/>
  <c r="E38" i="2" s="1"/>
  <c r="D12" i="2"/>
  <c r="E12" i="2"/>
  <c r="B12" i="2"/>
  <c r="I86" i="4" l="1"/>
  <c r="B86" i="4"/>
  <c r="B11" i="4" s="1"/>
  <c r="P85" i="4"/>
  <c r="J84" i="4"/>
  <c r="P84" i="4" s="1"/>
  <c r="I84" i="4"/>
  <c r="H84" i="4"/>
  <c r="G84" i="4"/>
  <c r="F84" i="4"/>
  <c r="E84" i="4"/>
  <c r="D84" i="4"/>
  <c r="D86" i="4" s="1"/>
  <c r="D11" i="4" s="1"/>
  <c r="C84" i="4"/>
  <c r="B84" i="4"/>
  <c r="P83" i="4"/>
  <c r="P82" i="4"/>
  <c r="J81" i="4"/>
  <c r="P81" i="4" s="1"/>
  <c r="I81" i="4"/>
  <c r="H81" i="4"/>
  <c r="G81" i="4"/>
  <c r="F81" i="4"/>
  <c r="E81" i="4"/>
  <c r="D81" i="4"/>
  <c r="C81" i="4"/>
  <c r="B81" i="4"/>
  <c r="P80" i="4"/>
  <c r="P79" i="4"/>
  <c r="J78" i="4"/>
  <c r="P78" i="4" s="1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P73" i="4"/>
  <c r="J73" i="4"/>
  <c r="I73" i="4"/>
  <c r="H73" i="4"/>
  <c r="G73" i="4"/>
  <c r="F73" i="4"/>
  <c r="E73" i="4"/>
  <c r="D73" i="4"/>
  <c r="C73" i="4"/>
  <c r="B73" i="4"/>
  <c r="P72" i="4"/>
  <c r="P71" i="4"/>
  <c r="P70" i="4"/>
  <c r="J69" i="4"/>
  <c r="P69" i="4" s="1"/>
  <c r="I69" i="4"/>
  <c r="H69" i="4"/>
  <c r="H86" i="4" s="1"/>
  <c r="G69" i="4"/>
  <c r="G86" i="4" s="1"/>
  <c r="F69" i="4"/>
  <c r="F86" i="4" s="1"/>
  <c r="E69" i="4"/>
  <c r="E86" i="4" s="1"/>
  <c r="E11" i="4" s="1"/>
  <c r="D69" i="4"/>
  <c r="C69" i="4"/>
  <c r="B69" i="4"/>
  <c r="P68" i="4"/>
  <c r="P67" i="4"/>
  <c r="P66" i="4"/>
  <c r="P65" i="4"/>
  <c r="P64" i="4"/>
  <c r="L64" i="4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O54" i="4"/>
  <c r="O86" i="4" s="1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N38" i="4"/>
  <c r="N86" i="4" s="1"/>
  <c r="M38" i="4"/>
  <c r="L38" i="4"/>
  <c r="K38" i="4"/>
  <c r="J38" i="4"/>
  <c r="I38" i="4"/>
  <c r="H38" i="4"/>
  <c r="G38" i="4"/>
  <c r="F38" i="4"/>
  <c r="E38" i="4"/>
  <c r="D38" i="4"/>
  <c r="C38" i="4"/>
  <c r="B38" i="4"/>
  <c r="P37" i="4"/>
  <c r="P36" i="4"/>
  <c r="P35" i="4"/>
  <c r="P34" i="4"/>
  <c r="P33" i="4"/>
  <c r="P32" i="4"/>
  <c r="P31" i="4"/>
  <c r="P30" i="4"/>
  <c r="P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P27" i="4"/>
  <c r="P26" i="4"/>
  <c r="P25" i="4"/>
  <c r="P24" i="4"/>
  <c r="P23" i="4"/>
  <c r="P22" i="4"/>
  <c r="P21" i="4"/>
  <c r="P20" i="4"/>
  <c r="P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P17" i="4"/>
  <c r="P16" i="4"/>
  <c r="P15" i="4"/>
  <c r="P14" i="4"/>
  <c r="P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C64" i="2"/>
  <c r="H12" i="2"/>
  <c r="R13" i="2"/>
  <c r="R14" i="2"/>
  <c r="R15" i="2"/>
  <c r="R16" i="2"/>
  <c r="R17" i="2"/>
  <c r="Q54" i="2"/>
  <c r="Q38" i="2"/>
  <c r="Q28" i="2"/>
  <c r="P28" i="2"/>
  <c r="Q18" i="2"/>
  <c r="O38" i="2"/>
  <c r="O54" i="2"/>
  <c r="P38" i="2"/>
  <c r="P18" i="2"/>
  <c r="O64" i="2"/>
  <c r="N38" i="2"/>
  <c r="O28" i="2"/>
  <c r="O18" i="2"/>
  <c r="N18" i="2"/>
  <c r="O12" i="2"/>
  <c r="N64" i="2"/>
  <c r="M18" i="2"/>
  <c r="M12" i="2"/>
  <c r="N12" i="2"/>
  <c r="N28" i="2"/>
  <c r="M54" i="2"/>
  <c r="M38" i="2"/>
  <c r="M28" i="2"/>
  <c r="M86" i="4" l="1"/>
  <c r="M11" i="4" s="1"/>
  <c r="L86" i="4"/>
  <c r="L11" i="4" s="1"/>
  <c r="K86" i="4"/>
  <c r="P38" i="4"/>
  <c r="P28" i="4"/>
  <c r="P18" i="4"/>
  <c r="J86" i="4"/>
  <c r="P12" i="4"/>
  <c r="J77" i="4"/>
  <c r="P77" i="4" s="1"/>
  <c r="P54" i="4"/>
  <c r="M86" i="2"/>
  <c r="R20" i="2"/>
  <c r="R19" i="2"/>
  <c r="L84" i="2"/>
  <c r="L81" i="2"/>
  <c r="L78" i="2"/>
  <c r="L77" i="2" s="1"/>
  <c r="L73" i="2"/>
  <c r="L69" i="2"/>
  <c r="L54" i="2"/>
  <c r="L64" i="2"/>
  <c r="L38" i="2"/>
  <c r="L28" i="2"/>
  <c r="L18" i="2"/>
  <c r="P86" i="4" l="1"/>
  <c r="P11" i="4" s="1"/>
  <c r="K84" i="2"/>
  <c r="K81" i="2"/>
  <c r="K78" i="2"/>
  <c r="K77" i="2" s="1"/>
  <c r="K73" i="2"/>
  <c r="K69" i="2"/>
  <c r="K54" i="2"/>
  <c r="K64" i="2"/>
  <c r="K38" i="2"/>
  <c r="K28" i="2"/>
  <c r="K18" i="2"/>
  <c r="R39" i="2"/>
  <c r="J28" i="2"/>
  <c r="J38" i="2"/>
  <c r="J84" i="2"/>
  <c r="J81" i="2"/>
  <c r="J78" i="2"/>
  <c r="J77" i="2" s="1"/>
  <c r="J73" i="2"/>
  <c r="J69" i="2"/>
  <c r="J64" i="2"/>
  <c r="J54" i="2"/>
  <c r="J18" i="2"/>
  <c r="I38" i="2"/>
  <c r="I28" i="2"/>
  <c r="I18" i="2"/>
  <c r="I12" i="2"/>
  <c r="I84" i="2"/>
  <c r="I81" i="2"/>
  <c r="I78" i="2"/>
  <c r="I73" i="2"/>
  <c r="I69" i="2"/>
  <c r="I64" i="2"/>
  <c r="I54" i="2"/>
  <c r="H38" i="2"/>
  <c r="H28" i="2"/>
  <c r="H18" i="2"/>
  <c r="H84" i="2"/>
  <c r="H81" i="2"/>
  <c r="H78" i="2"/>
  <c r="H77" i="2" s="1"/>
  <c r="H73" i="2"/>
  <c r="H69" i="2"/>
  <c r="H64" i="2"/>
  <c r="G54" i="2"/>
  <c r="H54" i="2"/>
  <c r="R85" i="2"/>
  <c r="R83" i="2"/>
  <c r="R82" i="2"/>
  <c r="R80" i="2"/>
  <c r="R79" i="2"/>
  <c r="R76" i="2"/>
  <c r="R75" i="2"/>
  <c r="R74" i="2"/>
  <c r="R72" i="2"/>
  <c r="R71" i="2"/>
  <c r="R70" i="2"/>
  <c r="R68" i="2"/>
  <c r="R67" i="2"/>
  <c r="R66" i="2"/>
  <c r="R65" i="2"/>
  <c r="R63" i="2"/>
  <c r="R62" i="2"/>
  <c r="R61" i="2"/>
  <c r="R60" i="2"/>
  <c r="R59" i="2"/>
  <c r="R58" i="2"/>
  <c r="R57" i="2"/>
  <c r="R56" i="2"/>
  <c r="R55" i="2"/>
  <c r="R53" i="2"/>
  <c r="R52" i="2"/>
  <c r="R51" i="2"/>
  <c r="R50" i="2"/>
  <c r="R49" i="2"/>
  <c r="R48" i="2"/>
  <c r="R46" i="2"/>
  <c r="R45" i="2"/>
  <c r="R44" i="2"/>
  <c r="R43" i="2"/>
  <c r="R42" i="2"/>
  <c r="R41" i="2"/>
  <c r="R40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G84" i="2"/>
  <c r="F84" i="2"/>
  <c r="G81" i="2"/>
  <c r="F81" i="2"/>
  <c r="G78" i="2"/>
  <c r="G77" i="2" s="1"/>
  <c r="F78" i="2"/>
  <c r="F77" i="2" s="1"/>
  <c r="G73" i="2"/>
  <c r="F73" i="2"/>
  <c r="G69" i="2"/>
  <c r="F69" i="2"/>
  <c r="G64" i="2"/>
  <c r="F64" i="2"/>
  <c r="F54" i="2"/>
  <c r="G38" i="2"/>
  <c r="F38" i="2"/>
  <c r="G28" i="2"/>
  <c r="F28" i="2"/>
  <c r="G18" i="2"/>
  <c r="G12" i="2"/>
  <c r="F12" i="2"/>
  <c r="D18" i="2"/>
  <c r="E18" i="2" s="1"/>
  <c r="F18" i="2"/>
  <c r="C84" i="2"/>
  <c r="C81" i="2"/>
  <c r="C78" i="2"/>
  <c r="C77" i="2" s="1"/>
  <c r="C73" i="2"/>
  <c r="C69" i="2"/>
  <c r="C54" i="2"/>
  <c r="C38" i="2"/>
  <c r="B84" i="2"/>
  <c r="B81" i="2"/>
  <c r="B78" i="2"/>
  <c r="B77" i="2" s="1"/>
  <c r="B73" i="2"/>
  <c r="B69" i="2"/>
  <c r="B54" i="2"/>
  <c r="B38" i="2"/>
  <c r="B28" i="2"/>
  <c r="J12" i="2"/>
  <c r="K12" i="2"/>
  <c r="L12" i="2"/>
  <c r="N86" i="2"/>
  <c r="O86" i="2"/>
  <c r="P12" i="2"/>
  <c r="Q12" i="2"/>
  <c r="Q86" i="2" s="1"/>
  <c r="B86" i="2" l="1"/>
  <c r="B11" i="2" s="1"/>
  <c r="H86" i="2"/>
  <c r="R12" i="2"/>
  <c r="R84" i="2"/>
  <c r="R18" i="2"/>
  <c r="R28" i="2"/>
  <c r="R73" i="2"/>
  <c r="C86" i="2"/>
  <c r="F86" i="2"/>
  <c r="F11" i="2" s="1"/>
  <c r="R64" i="2"/>
  <c r="R38" i="2"/>
  <c r="R69" i="2"/>
  <c r="R78" i="2"/>
  <c r="R81" i="2"/>
  <c r="I77" i="2"/>
  <c r="R77" i="2" s="1"/>
  <c r="R47" i="2"/>
  <c r="R54" i="2"/>
  <c r="L86" i="2"/>
  <c r="K86" i="2" l="1"/>
  <c r="J86" i="2"/>
  <c r="P86" i="2"/>
  <c r="G86" i="2" l="1"/>
  <c r="G11" i="2" s="1"/>
  <c r="I86" i="2" l="1"/>
  <c r="R86" i="2" s="1"/>
  <c r="R11" i="2" s="1"/>
</calcChain>
</file>

<file path=xl/sharedStrings.xml><?xml version="1.0" encoding="utf-8"?>
<sst xmlns="http://schemas.openxmlformats.org/spreadsheetml/2006/main" count="311" uniqueCount="122">
  <si>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</si>
  <si>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</si>
  <si>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</si>
  <si>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</si>
  <si>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</si>
  <si>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</si>
  <si>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</si>
  <si>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</si>
  <si>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</si>
  <si>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</si>
  <si>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</si>
  <si>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</si>
  <si>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</si>
  <si>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</si>
  <si>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</si>
  <si>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</si>
  <si>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</si>
  <si>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</si>
  <si>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</si>
  <si>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</si>
  <si>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</si>
  <si>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</si>
  <si>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</si>
  <si>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</si>
  <si>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</si>
  <si>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</si>
  <si>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</si>
  <si>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</si>
  <si>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</si>
  <si>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</si>
  <si>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</si>
  <si>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</si>
  <si>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</si>
  <si>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</si>
  <si>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</si>
  <si>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</si>
  <si>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</si>
  <si>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</si>
  <si>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</si>
  <si>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</si>
  <si>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</si>
  <si>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</si>
  <si>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</si>
  <si>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</si>
  <si>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</si>
  <si>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</si>
  <si>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</si>
  <si>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</si>
  <si>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</si>
  <si>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</si>
  <si>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</si>
  <si>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</si>
  <si>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</si>
  <si>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</si>
  <si>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</si>
  <si>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</si>
  <si>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</si>
  <si>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</si>
  <si>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</si>
  <si>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</si>
  <si>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</si>
  <si>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</si>
  <si>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</si>
  <si>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</si>
  <si>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</si>
  <si>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</si>
  <si>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</si>
  <si>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</si>
  <si>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</si>
  <si>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</si>
  <si>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</si>
  <si>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</si>
  <si>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</si>
  <si>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</si>
  <si>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</si>
  <si>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</si>
  <si>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</si>
  <si>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</si>
  <si>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</si>
  <si>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</si>
  <si>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</si>
  <si>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</si>
  <si>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</si>
  <si>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</si>
  <si>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</si>
  <si>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</si>
  <si>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</si>
  <si>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</si>
  <si>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</si>
  <si>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</si>
  <si>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</si>
  <si>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</si>
  <si>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</si>
  <si>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</si>
  <si>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</si>
  <si>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</si>
  <si>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</si>
  <si>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</si>
  <si>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</si>
  <si>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</si>
  <si>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</si>
  <si>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</si>
  <si>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</si>
  <si>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</si>
  <si>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</si>
  <si>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</si>
  <si>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</si>
  <si>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</si>
  <si>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</si>
  <si>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</si>
  <si>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</si>
  <si>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</si>
  <si>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</si>
  <si>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</si>
  <si>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</si>
  <si>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</si>
  <si>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</si>
  <si>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</si>
  <si>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</si>
  <si>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</si>
  <si>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</si>
  <si>
    <t>Fuente:  SIGEF y Fondo de anticipo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</si>
</sst>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12" fillId="0" borderId="0" xfId="2" applyFont="1"/>
    <xf numFmtId="0" fontId="10" fillId="0" borderId="0" xfId="2" applyFont="1"/>
    <xf numFmtId="43" fontId="12" fillId="0" borderId="0" xfId="1" applyFont="1" applyBorder="1"/>
    <xf numFmtId="40" fontId="12" fillId="0" borderId="0" xfId="2" applyNumberFormat="1" applyFont="1"/>
    <xf numFmtId="43" fontId="10" fillId="0" borderId="0" xfId="2" applyNumberFormat="1" applyFont="1"/>
    <xf numFmtId="40" fontId="13" fillId="0" borderId="0" xfId="2" applyNumberFormat="1" applyFont="1"/>
    <xf numFmtId="10" fontId="12" fillId="0" borderId="0" xfId="2" applyNumberFormat="1" applyFont="1"/>
    <xf numFmtId="40" fontId="12" fillId="4" borderId="0" xfId="2" applyNumberFormat="1" applyFont="1" applyFill="1"/>
    <xf numFmtId="0" fontId="13" fillId="0" borderId="0" xfId="2" applyFont="1"/>
    <xf numFmtId="0" fontId="12" fillId="4" borderId="0" xfId="2" applyFont="1" applyFill="1"/>
    <xf numFmtId="43" fontId="2" fillId="2" borderId="12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6" fillId="0" borderId="0" xfId="0" applyFont="1"/>
    <xf numFmtId="43" fontId="6" fillId="0" borderId="0" xfId="1" applyFont="1"/>
    <xf numFmtId="0" fontId="6" fillId="0" borderId="0" xfId="2" applyFont="1"/>
    <xf numFmtId="0" fontId="15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5" fillId="0" borderId="0" xfId="2" applyNumberFormat="1" applyFont="1"/>
    <xf numFmtId="40" fontId="16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6" fillId="0" borderId="0" xfId="2" applyFont="1"/>
    <xf numFmtId="0" fontId="6" fillId="4" borderId="0" xfId="2" applyFont="1" applyFill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8" fillId="4" borderId="0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3" fontId="1" fillId="0" borderId="0" xfId="1" applyFont="1" applyAlignment="1">
      <alignment vertical="center" wrapText="1"/>
    </xf>
    <xf numFmtId="0" fontId="17" fillId="0" borderId="0" xfId="7" applyFont="1" applyAlignment="1">
      <alignment horizontal="center" vertical="center"/>
    </xf>
    <xf numFmtId="43" fontId="15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43" fontId="10" fillId="0" borderId="0" xfId="1" applyFont="1" applyBorder="1" applyAlignment="1">
      <alignment horizontal="center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864870</xdr:colOff>
      <xdr:row>0</xdr:row>
      <xdr:rowOff>0</xdr:rowOff>
    </xdr:from>
    <xdr:to>
      <xdr:col>6</xdr:col>
      <xdr:colOff>299085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42095" y="0"/>
          <a:ext cx="44386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733425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91475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4718685</xdr:colOff>
      <xdr:row>98</xdr:row>
      <xdr:rowOff>59690</xdr:rowOff>
    </xdr:from>
    <xdr:to>
      <xdr:col>7</xdr:col>
      <xdr:colOff>477520</xdr:colOff>
      <xdr:row>115</xdr:row>
      <xdr:rowOff>73660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9641799C-F888-4656-A6CF-2C2AFF3B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685" y="17966690"/>
          <a:ext cx="8123555" cy="3036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1"/>
  <sheetViews>
    <sheetView showGridLines="0" tabSelected="1" topLeftCell="A84" zoomScaleNormal="100" workbookViewId="0">
      <selection activeCell="N82" sqref="N82"/>
    </sheetView>
  </sheetViews>
  <sheetFormatPr baseColWidth="10" defaultColWidth="11.42578125" defaultRowHeight="15" x14ac:dyDescent="0.25"/>
  <cols>
    <col min="1" max="1" width="58.57031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16.42578125" style="16" customWidth="1"/>
    <col min="8" max="8" width="15.28515625" style="16" customWidth="1"/>
    <col min="9" max="9" width="17.28515625" style="16" customWidth="1"/>
    <col min="10" max="11" width="15.140625" style="16" customWidth="1"/>
    <col min="12" max="12" width="15" style="16" customWidth="1"/>
    <col min="13" max="13" width="15.5703125" style="16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73" t="s">
        <v>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7" ht="21" customHeight="1" x14ac:dyDescent="0.25">
      <c r="A4" s="75" t="s">
        <v>99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5.75" x14ac:dyDescent="0.25">
      <c r="A5" s="77" t="s">
        <v>109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7" ht="15.75" customHeight="1" x14ac:dyDescent="0.25">
      <c r="A6" s="79" t="s">
        <v>100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7" ht="15.75" customHeight="1" x14ac:dyDescent="0.25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9" spans="1:17" ht="25.5" customHeight="1" x14ac:dyDescent="0.25">
      <c r="A9" s="81" t="s">
        <v>66</v>
      </c>
      <c r="B9" s="82" t="s">
        <v>96</v>
      </c>
      <c r="C9" s="82" t="s">
        <v>95</v>
      </c>
      <c r="D9" s="84" t="s">
        <v>93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</row>
    <row r="10" spans="1:17" x14ac:dyDescent="0.25">
      <c r="A10" s="81"/>
      <c r="B10" s="83"/>
      <c r="C10" s="83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2477229950.0040007</v>
      </c>
      <c r="C11" s="33">
        <v>363984127.55000001</v>
      </c>
      <c r="D11" s="33">
        <f>+D86</f>
        <v>178354231.52000004</v>
      </c>
      <c r="E11" s="33">
        <f>+E86</f>
        <v>197828618.97</v>
      </c>
      <c r="F11" s="33">
        <f t="shared" ref="F11:O11" si="0">+F86</f>
        <v>360777722.89999998</v>
      </c>
      <c r="G11" s="33">
        <f t="shared" si="0"/>
        <v>221215728.62</v>
      </c>
      <c r="H11" s="33">
        <f t="shared" si="0"/>
        <v>182371193.44000003</v>
      </c>
      <c r="I11" s="33">
        <f t="shared" si="0"/>
        <v>187942675.93000001</v>
      </c>
      <c r="J11" s="33">
        <f t="shared" si="0"/>
        <v>193688605.11000001</v>
      </c>
      <c r="K11" s="33">
        <f t="shared" si="0"/>
        <v>192699255.57000002</v>
      </c>
      <c r="L11" s="33">
        <f t="shared" si="0"/>
        <v>235130595.94</v>
      </c>
      <c r="M11" s="33">
        <f t="shared" si="0"/>
        <v>218245897.88000003</v>
      </c>
      <c r="N11" s="33">
        <f t="shared" si="0"/>
        <v>0</v>
      </c>
      <c r="O11" s="33">
        <f t="shared" si="0"/>
        <v>0</v>
      </c>
      <c r="P11" s="33">
        <f>+P86</f>
        <v>2168254525.8800006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100000000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1">+F13+F14+F15+F16+F17</f>
        <v>166221130.64000002</v>
      </c>
      <c r="G12" s="15">
        <f>+G13+G14+G15+G16+G17</f>
        <v>165858681.66999999</v>
      </c>
      <c r="H12" s="22">
        <f>+H13+H14+H15+H16+H17</f>
        <v>167745910.11000001</v>
      </c>
      <c r="I12" s="22">
        <f>+I13+I14+I15+I16+I17</f>
        <v>166310009.44</v>
      </c>
      <c r="J12" s="22">
        <f>+J13+J14+J15+J17</f>
        <v>166540731.81</v>
      </c>
      <c r="K12" s="22">
        <f>+K13+K14+K15+K16+K17</f>
        <v>166140826.63000003</v>
      </c>
      <c r="L12" s="22">
        <f>+L13+L14+L15+L16+L17</f>
        <v>206288439.58000001</v>
      </c>
      <c r="M12" s="15">
        <f>+M13+M14+M15+M16+M17</f>
        <v>187526853.31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1723669641.2600002</v>
      </c>
    </row>
    <row r="13" spans="1:17" x14ac:dyDescent="0.25">
      <c r="A13" s="4" t="s">
        <v>2</v>
      </c>
      <c r="B13" s="12">
        <v>1966981502.0040004</v>
      </c>
      <c r="C13" s="12">
        <v>100000000</v>
      </c>
      <c r="D13" s="16">
        <v>140711135.43000001</v>
      </c>
      <c r="E13" s="16">
        <v>141220760.83999997</v>
      </c>
      <c r="F13" s="16">
        <v>141483545.07000002</v>
      </c>
      <c r="G13" s="16">
        <v>142130804.84999999</v>
      </c>
      <c r="H13" s="12">
        <v>142711617.11000001</v>
      </c>
      <c r="I13" s="12">
        <v>142188646.61000001</v>
      </c>
      <c r="J13" s="12">
        <v>142167324.57999998</v>
      </c>
      <c r="K13" s="12">
        <v>142174781.96000001</v>
      </c>
      <c r="L13" s="30">
        <v>182041395.87</v>
      </c>
      <c r="M13" s="30">
        <v>161907960.99000001</v>
      </c>
      <c r="N13" s="23"/>
      <c r="P13" s="29">
        <f t="shared" ref="P13:P76" si="2">+O13+N13+M13+L13+K13+J13+I13+H13+G13+F13+E13+D13</f>
        <v>1478737973.3100002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G14" s="16">
        <v>18089832.899999999</v>
      </c>
      <c r="H14" s="12">
        <v>19142037.07</v>
      </c>
      <c r="I14" s="12">
        <v>18174504.07</v>
      </c>
      <c r="J14" s="12">
        <v>18388906.870000001</v>
      </c>
      <c r="K14" s="12">
        <v>18312678.200000003</v>
      </c>
      <c r="L14" s="30">
        <v>18223698.200000003</v>
      </c>
      <c r="M14" s="30">
        <v>19017765.200000003</v>
      </c>
      <c r="N14" s="23"/>
      <c r="P14" s="29">
        <f t="shared" si="2"/>
        <v>185870823.63000005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G15" s="16">
        <v>37235.32</v>
      </c>
      <c r="H15" s="12">
        <v>289467.87</v>
      </c>
      <c r="I15" s="12">
        <v>323027.29000000004</v>
      </c>
      <c r="J15" s="12">
        <v>371770.31</v>
      </c>
      <c r="K15" s="12">
        <v>36822.51</v>
      </c>
      <c r="L15" s="30">
        <v>405064.58</v>
      </c>
      <c r="M15" s="30">
        <v>985679.09000000008</v>
      </c>
      <c r="N15" s="23"/>
      <c r="P15" s="29">
        <f t="shared" si="2"/>
        <v>3151146.7800000003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2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G17" s="16">
        <v>5600808.6000000006</v>
      </c>
      <c r="H17" s="12">
        <v>5602788.0600000005</v>
      </c>
      <c r="I17" s="12">
        <v>5623831.4700000007</v>
      </c>
      <c r="J17" s="12">
        <v>5612730.0500000007</v>
      </c>
      <c r="K17" s="12">
        <v>5616543.9600000009</v>
      </c>
      <c r="L17" s="30">
        <v>5618280.9300000006</v>
      </c>
      <c r="M17" s="30">
        <v>5615448.0300000003</v>
      </c>
      <c r="N17" s="23"/>
      <c r="P17" s="29">
        <f>+O17+N17+M17+L17+K17+J17+I17+H17+G17+F17+E17+D17</f>
        <v>55909697.540000007</v>
      </c>
    </row>
    <row r="18" spans="1:16" x14ac:dyDescent="0.25">
      <c r="A18" s="3" t="s">
        <v>7</v>
      </c>
      <c r="B18" s="15">
        <f t="shared" ref="B18:J18" si="3">+B19+B20+B21+B22+B23+B24+B25+B26+B27</f>
        <v>234425560</v>
      </c>
      <c r="C18" s="15">
        <f t="shared" si="3"/>
        <v>4056430.9</v>
      </c>
      <c r="D18" s="15">
        <f t="shared" si="3"/>
        <v>2716749.7600000002</v>
      </c>
      <c r="E18" s="15">
        <f t="shared" si="3"/>
        <v>20359118.950000003</v>
      </c>
      <c r="F18" s="15">
        <f t="shared" si="3"/>
        <v>160046027.97</v>
      </c>
      <c r="G18" s="15">
        <f t="shared" si="3"/>
        <v>9795284.7799999993</v>
      </c>
      <c r="H18" s="15">
        <f t="shared" si="3"/>
        <v>8292209.7800000003</v>
      </c>
      <c r="I18" s="15">
        <f t="shared" si="3"/>
        <v>10128059.630000001</v>
      </c>
      <c r="J18" s="15">
        <f t="shared" si="3"/>
        <v>7381523.5000000009</v>
      </c>
      <c r="K18" s="15">
        <f>SUM(K19:K27)</f>
        <v>9914424.0800000001</v>
      </c>
      <c r="L18" s="15">
        <f>SUM(L19:L27)</f>
        <v>11395880.130000001</v>
      </c>
      <c r="M18" s="15">
        <f>SUM(M19:M27)</f>
        <v>22559392.109999999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262588670.69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E19" s="16">
        <v>16864025.880000003</v>
      </c>
      <c r="F19" s="16">
        <v>5838387.4100000001</v>
      </c>
      <c r="G19" s="16">
        <v>5872815.5499999998</v>
      </c>
      <c r="H19" s="12">
        <v>4915235.5200000005</v>
      </c>
      <c r="I19" s="12">
        <v>6197017.7000000002</v>
      </c>
      <c r="J19" s="12">
        <v>3762646.17</v>
      </c>
      <c r="K19" s="12">
        <v>2872616.86</v>
      </c>
      <c r="L19" s="30">
        <v>2754865.5700000003</v>
      </c>
      <c r="M19" s="30">
        <v>14027909.82</v>
      </c>
      <c r="N19" s="23"/>
      <c r="P19" s="29">
        <f>+O19+N19+M19+L19+K19+J19+I19+H19+G19+F19+E19+D19</f>
        <v>63330512.579999998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>
        <v>179655</v>
      </c>
      <c r="M20" s="30"/>
      <c r="N20" s="23"/>
      <c r="P20" s="29">
        <f>+O20+N20+M20+L20+K20+J20+I20+H20+G20+F20+E20+D20</f>
        <v>348690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G21" s="16">
        <v>753800</v>
      </c>
      <c r="H21" s="12">
        <v>903156</v>
      </c>
      <c r="I21" s="12">
        <v>657600</v>
      </c>
      <c r="J21" s="12">
        <v>803200</v>
      </c>
      <c r="K21" s="12">
        <v>508850</v>
      </c>
      <c r="L21" s="30">
        <v>1320763.3</v>
      </c>
      <c r="M21" s="30">
        <v>737760</v>
      </c>
      <c r="N21" s="23"/>
      <c r="P21" s="29">
        <f t="shared" si="2"/>
        <v>8029349.2999999998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G22" s="16">
        <v>68100</v>
      </c>
      <c r="H22" s="12">
        <v>74000</v>
      </c>
      <c r="I22" s="12">
        <v>68000</v>
      </c>
      <c r="J22" s="12">
        <v>80400</v>
      </c>
      <c r="K22" s="12">
        <v>70000</v>
      </c>
      <c r="L22" s="30">
        <v>76000</v>
      </c>
      <c r="M22" s="16">
        <v>72700</v>
      </c>
      <c r="N22" s="23"/>
      <c r="P22" s="29">
        <f t="shared" si="2"/>
        <v>693200</v>
      </c>
    </row>
    <row r="23" spans="1:16" x14ac:dyDescent="0.25">
      <c r="A23" s="4" t="s">
        <v>12</v>
      </c>
      <c r="B23" s="12">
        <v>156844519</v>
      </c>
      <c r="C23" s="12">
        <v>655379</v>
      </c>
      <c r="D23" s="16">
        <v>1399007.1800000002</v>
      </c>
      <c r="E23" s="16">
        <v>2232087.98</v>
      </c>
      <c r="F23" s="16">
        <v>152438141.16999999</v>
      </c>
      <c r="G23" s="16">
        <v>1227126.8999999999</v>
      </c>
      <c r="H23" s="12">
        <v>2144074.92</v>
      </c>
      <c r="I23" s="12">
        <v>1421883.08</v>
      </c>
      <c r="J23" s="12">
        <v>1835232.87</v>
      </c>
      <c r="K23" s="12">
        <v>1599229.6500000001</v>
      </c>
      <c r="L23" s="30">
        <v>2098825.65</v>
      </c>
      <c r="M23" s="30">
        <v>1653652.7100000002</v>
      </c>
      <c r="N23" s="23"/>
      <c r="P23" s="29">
        <f t="shared" si="2"/>
        <v>168049262.10999998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G24" s="16">
        <v>16310.92</v>
      </c>
      <c r="H24" s="12">
        <v>9021.880000000001</v>
      </c>
      <c r="I24" s="12">
        <v>50425.87</v>
      </c>
      <c r="J24" s="12">
        <v>95274.400000000009</v>
      </c>
      <c r="K24" s="12">
        <v>4026689.66</v>
      </c>
      <c r="L24" s="30">
        <v>3988021.3000000003</v>
      </c>
      <c r="M24" s="30">
        <v>3988021.29</v>
      </c>
      <c r="N24" s="23"/>
      <c r="P24" s="29">
        <f t="shared" si="2"/>
        <v>12322865.640000002</v>
      </c>
    </row>
    <row r="25" spans="1:16" s="64" customFormat="1" ht="30" x14ac:dyDescent="0.25">
      <c r="A25" s="60" t="s">
        <v>14</v>
      </c>
      <c r="B25" s="30"/>
      <c r="C25" s="30">
        <v>373711.9</v>
      </c>
      <c r="D25" s="61"/>
      <c r="E25" s="61"/>
      <c r="F25" s="61"/>
      <c r="G25" s="61">
        <v>99800</v>
      </c>
      <c r="H25" s="30">
        <v>246721.46000000002</v>
      </c>
      <c r="I25" s="30"/>
      <c r="J25" s="30">
        <v>374361.9</v>
      </c>
      <c r="K25" s="30"/>
      <c r="L25" s="62">
        <v>630291.35000000009</v>
      </c>
      <c r="M25" s="30"/>
      <c r="N25" s="62"/>
      <c r="O25" s="61"/>
      <c r="P25" s="63">
        <f t="shared" si="2"/>
        <v>1351174.7100000002</v>
      </c>
    </row>
    <row r="26" spans="1:16" x14ac:dyDescent="0.25">
      <c r="A26" s="4" t="s">
        <v>101</v>
      </c>
      <c r="B26" s="12">
        <v>276000</v>
      </c>
      <c r="C26" s="12">
        <v>3027340</v>
      </c>
      <c r="D26" s="16">
        <v>267210.93000000005</v>
      </c>
      <c r="E26" s="16">
        <v>365655.12</v>
      </c>
      <c r="F26" s="16">
        <v>646033.59</v>
      </c>
      <c r="G26" s="16">
        <v>1757331.4100000001</v>
      </c>
      <c r="H26" s="12"/>
      <c r="I26" s="12">
        <v>1733132.98</v>
      </c>
      <c r="J26" s="12">
        <v>430408.16000000003</v>
      </c>
      <c r="K26" s="12">
        <v>837037.91</v>
      </c>
      <c r="L26" s="30">
        <v>347457.96</v>
      </c>
      <c r="M26" s="30">
        <v>2079348.29</v>
      </c>
      <c r="N26" s="23"/>
      <c r="P26" s="29">
        <f t="shared" si="2"/>
        <v>8463616.3500000015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2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67432951.319999993</v>
      </c>
      <c r="D28" s="15">
        <f t="shared" ref="D28:G28" si="4">+D29+D30+D31+D32+D33+D34+D35+D36+D37</f>
        <v>9600736.1699999981</v>
      </c>
      <c r="E28" s="15">
        <f t="shared" si="4"/>
        <v>10625404.010000002</v>
      </c>
      <c r="F28" s="15">
        <f t="shared" si="4"/>
        <v>9978773.2899999991</v>
      </c>
      <c r="G28" s="15">
        <f t="shared" si="4"/>
        <v>5995262.1700000009</v>
      </c>
      <c r="H28" s="15">
        <f>+H29+H30+H31+H32+H33+H34+H35+H36+H37</f>
        <v>6111490.5499999998</v>
      </c>
      <c r="I28" s="15">
        <f>+I29+I30+I31+I32+I33+I34+I35+I36+I37</f>
        <v>7010645.8600000003</v>
      </c>
      <c r="J28" s="15">
        <f>+J29+J30+J31+J32+J33+J34+J35+J36+J37</f>
        <v>16187235.570000002</v>
      </c>
      <c r="K28" s="15">
        <f>SUM(K29:K37)</f>
        <v>15241773.559999999</v>
      </c>
      <c r="L28" s="15">
        <f>SUM(L29:L37)</f>
        <v>9389244.9399999995</v>
      </c>
      <c r="M28" s="15">
        <f>SUM(M29:M37)</f>
        <v>6121444.4000000004</v>
      </c>
      <c r="N28" s="15">
        <f>SUM(N29:N37)</f>
        <v>0</v>
      </c>
      <c r="O28" s="15">
        <f>+O29+O30+O31+O32+O33+O34+O35+O37</f>
        <v>0</v>
      </c>
      <c r="P28" s="15">
        <f t="shared" si="2"/>
        <v>96262010.520000011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G29" s="16">
        <v>448</v>
      </c>
      <c r="H29" s="12"/>
      <c r="I29" s="12">
        <v>755</v>
      </c>
      <c r="J29" s="12"/>
      <c r="K29" s="12">
        <v>1464173</v>
      </c>
      <c r="L29" s="30">
        <v>633676.94999999995</v>
      </c>
      <c r="M29" s="30">
        <v>685108</v>
      </c>
      <c r="N29" s="23"/>
      <c r="P29" s="29">
        <f t="shared" si="2"/>
        <v>7758910.1500000004</v>
      </c>
    </row>
    <row r="30" spans="1:16" x14ac:dyDescent="0.25">
      <c r="A30" s="4" t="s">
        <v>19</v>
      </c>
      <c r="B30" s="12"/>
      <c r="C30" s="12">
        <v>15239767.48</v>
      </c>
      <c r="E30" s="16">
        <v>326306</v>
      </c>
      <c r="F30" s="16">
        <v>769828</v>
      </c>
      <c r="H30" s="12"/>
      <c r="I30" s="12"/>
      <c r="J30" s="12">
        <v>813360.39</v>
      </c>
      <c r="K30" s="12">
        <v>930</v>
      </c>
      <c r="L30" s="30"/>
      <c r="N30" s="23"/>
      <c r="P30" s="29">
        <f t="shared" si="2"/>
        <v>1910424.3900000001</v>
      </c>
    </row>
    <row r="31" spans="1:16" x14ac:dyDescent="0.25">
      <c r="A31" s="4" t="s">
        <v>20</v>
      </c>
      <c r="B31" s="12">
        <v>502000</v>
      </c>
      <c r="C31" s="12">
        <v>375000</v>
      </c>
      <c r="D31" s="16">
        <v>1262.6000000000001</v>
      </c>
      <c r="F31" s="16">
        <v>807379</v>
      </c>
      <c r="H31" s="12"/>
      <c r="I31" s="12">
        <v>106208.3</v>
      </c>
      <c r="J31" s="12"/>
      <c r="K31" s="12">
        <v>1575</v>
      </c>
      <c r="L31" s="30">
        <v>847332.99</v>
      </c>
      <c r="M31" s="30"/>
      <c r="N31" s="23"/>
      <c r="P31" s="29">
        <f t="shared" si="2"/>
        <v>1763757.8900000001</v>
      </c>
    </row>
    <row r="32" spans="1:16" x14ac:dyDescent="0.25">
      <c r="A32" s="4" t="s">
        <v>21</v>
      </c>
      <c r="B32" s="12"/>
      <c r="C32" s="12">
        <v>7301200</v>
      </c>
      <c r="E32" s="16">
        <v>1623178.5</v>
      </c>
      <c r="F32" s="16">
        <v>1898.99</v>
      </c>
      <c r="H32" s="12"/>
      <c r="I32" s="12">
        <v>1770253.9400000002</v>
      </c>
      <c r="J32" s="12">
        <v>1541.5600000000002</v>
      </c>
      <c r="K32" s="12"/>
      <c r="L32" s="23">
        <v>380</v>
      </c>
      <c r="M32" s="30"/>
      <c r="N32" s="23"/>
      <c r="P32" s="29">
        <f t="shared" si="2"/>
        <v>3397252.99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G33" s="16">
        <v>243789.29</v>
      </c>
      <c r="H33" s="12">
        <v>8700.01</v>
      </c>
      <c r="I33" s="12">
        <v>970.01</v>
      </c>
      <c r="J33" s="12">
        <v>1601.41</v>
      </c>
      <c r="K33" s="12">
        <v>391.39000000000004</v>
      </c>
      <c r="L33" s="30">
        <v>182836.33000000002</v>
      </c>
      <c r="M33" s="30"/>
      <c r="N33" s="23"/>
      <c r="P33" s="29">
        <f t="shared" si="2"/>
        <v>445076.41000000003</v>
      </c>
    </row>
    <row r="34" spans="1:16" x14ac:dyDescent="0.25">
      <c r="A34" s="4" t="s">
        <v>23</v>
      </c>
      <c r="B34" s="12"/>
      <c r="C34" s="12">
        <v>6737447.0499999998</v>
      </c>
      <c r="D34" s="16">
        <v>42922.400000000001</v>
      </c>
      <c r="F34" s="16">
        <v>5235</v>
      </c>
      <c r="G34" s="16">
        <v>5189.01</v>
      </c>
      <c r="H34" s="12">
        <v>275</v>
      </c>
      <c r="I34" s="12">
        <v>7540.0300000000007</v>
      </c>
      <c r="J34" s="12">
        <v>757920.89000000013</v>
      </c>
      <c r="K34" s="12">
        <v>1300</v>
      </c>
      <c r="L34" s="30">
        <v>66002.490000000005</v>
      </c>
      <c r="M34" s="30"/>
      <c r="N34" s="23"/>
      <c r="P34" s="29">
        <f t="shared" si="2"/>
        <v>886384.82000000018</v>
      </c>
    </row>
    <row r="35" spans="1:16" s="69" customFormat="1" ht="30" x14ac:dyDescent="0.25">
      <c r="A35" s="60" t="s">
        <v>24</v>
      </c>
      <c r="B35" s="65">
        <v>65285558</v>
      </c>
      <c r="C35" s="65">
        <v>105409.4</v>
      </c>
      <c r="D35" s="66">
        <v>4902372.1999999993</v>
      </c>
      <c r="E35" s="66">
        <v>6813435.5099999998</v>
      </c>
      <c r="F35" s="66">
        <v>6185016.9699999997</v>
      </c>
      <c r="G35" s="66">
        <v>5639495.870000001</v>
      </c>
      <c r="H35" s="65">
        <v>6102515.54</v>
      </c>
      <c r="I35" s="65">
        <v>5123113.58</v>
      </c>
      <c r="J35" s="65">
        <v>8031581.330000001</v>
      </c>
      <c r="K35" s="65">
        <v>6066947.0899999999</v>
      </c>
      <c r="L35" s="65">
        <v>5148315.59</v>
      </c>
      <c r="M35" s="65">
        <v>5436336.4000000004</v>
      </c>
      <c r="N35" s="67"/>
      <c r="O35" s="66"/>
      <c r="P35" s="70">
        <f t="shared" si="2"/>
        <v>59449130.079999998</v>
      </c>
    </row>
    <row r="36" spans="1:16" s="69" customFormat="1" ht="30" x14ac:dyDescent="0.25">
      <c r="A36" s="60" t="s">
        <v>25</v>
      </c>
      <c r="B36" s="65">
        <v>0</v>
      </c>
      <c r="C36" s="65">
        <v>0</v>
      </c>
      <c r="D36" s="66">
        <v>0</v>
      </c>
      <c r="E36" s="66">
        <v>0</v>
      </c>
      <c r="F36" s="66">
        <v>0</v>
      </c>
      <c r="G36" s="66">
        <v>106340</v>
      </c>
      <c r="H36" s="65">
        <v>0</v>
      </c>
      <c r="I36" s="65">
        <v>0</v>
      </c>
      <c r="J36" s="65">
        <v>0</v>
      </c>
      <c r="K36" s="65"/>
      <c r="L36" s="67"/>
      <c r="M36" s="65"/>
      <c r="N36" s="67"/>
      <c r="O36" s="66"/>
      <c r="P36" s="70">
        <f t="shared" si="2"/>
        <v>106340</v>
      </c>
    </row>
    <row r="37" spans="1:16" x14ac:dyDescent="0.25">
      <c r="A37" s="4" t="s">
        <v>26</v>
      </c>
      <c r="B37" s="12">
        <v>3420000</v>
      </c>
      <c r="C37" s="12">
        <v>37674127.390000001</v>
      </c>
      <c r="D37" s="16">
        <v>3910</v>
      </c>
      <c r="E37" s="16">
        <v>1533098.8</v>
      </c>
      <c r="F37" s="16">
        <v>2207532.33</v>
      </c>
      <c r="H37" s="12"/>
      <c r="I37" s="12">
        <v>1805</v>
      </c>
      <c r="J37" s="12">
        <v>6581229.9900000002</v>
      </c>
      <c r="K37" s="12">
        <v>7706457.0800000001</v>
      </c>
      <c r="L37" s="30">
        <v>2510700.59</v>
      </c>
      <c r="M37" s="30"/>
      <c r="N37" s="23"/>
      <c r="P37" s="29">
        <f t="shared" si="2"/>
        <v>20544733.790000003</v>
      </c>
    </row>
    <row r="38" spans="1:16" x14ac:dyDescent="0.25">
      <c r="A38" s="3" t="s">
        <v>27</v>
      </c>
      <c r="B38" s="15">
        <f t="shared" ref="B38:J38" si="5">+B39+B40+B41+B42+B43+B44+B45+B46</f>
        <v>3774000</v>
      </c>
      <c r="C38" s="15">
        <f t="shared" si="5"/>
        <v>0</v>
      </c>
      <c r="D38" s="15">
        <f t="shared" si="5"/>
        <v>485603.4</v>
      </c>
      <c r="E38" s="15">
        <f t="shared" si="5"/>
        <v>683092.10000000009</v>
      </c>
      <c r="F38" s="15">
        <f t="shared" si="5"/>
        <v>372500</v>
      </c>
      <c r="G38" s="15">
        <f t="shared" si="5"/>
        <v>412000</v>
      </c>
      <c r="H38" s="15">
        <f t="shared" si="5"/>
        <v>221583</v>
      </c>
      <c r="I38" s="15">
        <f t="shared" si="5"/>
        <v>589763</v>
      </c>
      <c r="J38" s="15">
        <f t="shared" si="5"/>
        <v>196344</v>
      </c>
      <c r="K38" s="15">
        <f>SUM(K39)</f>
        <v>256420</v>
      </c>
      <c r="L38" s="15">
        <f>SUM(L39:L40)</f>
        <v>215241</v>
      </c>
      <c r="M38" s="15">
        <f>SUM(M39:M50)</f>
        <v>690130</v>
      </c>
      <c r="N38" s="15">
        <f>SUM(N39:N56)</f>
        <v>0</v>
      </c>
      <c r="O38" s="15">
        <f>+O39</f>
        <v>0</v>
      </c>
      <c r="P38" s="15">
        <f t="shared" si="2"/>
        <v>4122676.5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G39" s="16">
        <v>412000</v>
      </c>
      <c r="H39" s="12">
        <v>221583</v>
      </c>
      <c r="I39" s="12">
        <v>589763</v>
      </c>
      <c r="J39" s="12">
        <v>196344</v>
      </c>
      <c r="K39" s="12">
        <v>256420</v>
      </c>
      <c r="L39" s="30">
        <v>215241</v>
      </c>
      <c r="M39" s="16">
        <v>690130</v>
      </c>
      <c r="N39" s="23"/>
      <c r="P39" s="29">
        <f>+O39+N39+M39+L39+K39+J39+I39+H39+G39+F39+E39+D39</f>
        <v>4122676.5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2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2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2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2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2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2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2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2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2"/>
        <v>0</v>
      </c>
    </row>
    <row r="49" spans="1:16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2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2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2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2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2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176062817.78</v>
      </c>
      <c r="D54" s="13">
        <f t="shared" ref="D54" si="6">+D55+D56+D57+D58+D59+D60+D61+D62+D63</f>
        <v>0</v>
      </c>
      <c r="E54" s="13">
        <f>+E55+E56+E57+E58+E59+E60+E61+E62+E63</f>
        <v>675088.03</v>
      </c>
      <c r="F54" s="13">
        <f t="shared" ref="F54:J54" si="7">+F55+F56+F57+F58+F59+F60+F61+F62+F63</f>
        <v>24159291</v>
      </c>
      <c r="G54" s="13">
        <f t="shared" si="7"/>
        <v>39154500</v>
      </c>
      <c r="H54" s="13">
        <f t="shared" si="7"/>
        <v>0</v>
      </c>
      <c r="I54" s="13">
        <f t="shared" si="7"/>
        <v>3904198</v>
      </c>
      <c r="J54" s="13">
        <f t="shared" si="7"/>
        <v>98900.260000000009</v>
      </c>
      <c r="K54" s="13">
        <f>SUM(K55:K60)</f>
        <v>1145811.3</v>
      </c>
      <c r="L54" s="13">
        <f>+L55+L58+L59</f>
        <v>7841790.29</v>
      </c>
      <c r="M54" s="13">
        <f>+M55</f>
        <v>0</v>
      </c>
      <c r="N54" s="13"/>
      <c r="O54" s="13">
        <f>+O55+O56+O59+O61+O62</f>
        <v>0</v>
      </c>
      <c r="P54" s="15">
        <f t="shared" si="2"/>
        <v>76979578.879999995</v>
      </c>
    </row>
    <row r="55" spans="1:16" x14ac:dyDescent="0.25">
      <c r="A55" s="4" t="s">
        <v>44</v>
      </c>
      <c r="B55" s="12">
        <v>0</v>
      </c>
      <c r="C55" s="12">
        <v>13394219.859999999</v>
      </c>
      <c r="E55" s="16">
        <v>675088.03</v>
      </c>
      <c r="F55" s="16">
        <v>93102</v>
      </c>
      <c r="G55" s="16">
        <v>5733000</v>
      </c>
      <c r="H55" s="12"/>
      <c r="I55" s="12"/>
      <c r="J55" s="12">
        <v>75344.260000000009</v>
      </c>
      <c r="K55" s="12">
        <v>1145811.3</v>
      </c>
      <c r="L55" s="23">
        <v>5803785.25</v>
      </c>
      <c r="M55" s="30"/>
      <c r="N55" s="23"/>
      <c r="P55" s="29">
        <f t="shared" si="2"/>
        <v>13526130.839999998</v>
      </c>
    </row>
    <row r="56" spans="1:16" x14ac:dyDescent="0.25">
      <c r="A56" s="4" t="s">
        <v>103</v>
      </c>
      <c r="B56" s="12">
        <v>0</v>
      </c>
      <c r="C56" s="12">
        <v>21122</v>
      </c>
      <c r="H56" s="12"/>
      <c r="I56" s="12"/>
      <c r="J56" s="12">
        <v>21122</v>
      </c>
      <c r="K56" s="12"/>
      <c r="L56" s="23"/>
      <c r="M56" s="23"/>
      <c r="N56" s="23"/>
      <c r="O56" s="23"/>
      <c r="P56" s="29">
        <f t="shared" si="2"/>
        <v>21122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2"/>
        <v>0</v>
      </c>
    </row>
    <row r="58" spans="1:16" x14ac:dyDescent="0.25">
      <c r="A58" s="4" t="s">
        <v>47</v>
      </c>
      <c r="B58" s="12">
        <v>0</v>
      </c>
      <c r="C58" s="12">
        <v>5640088.2300000004</v>
      </c>
      <c r="H58" s="12"/>
      <c r="I58" s="12">
        <v>3904198</v>
      </c>
      <c r="J58" s="12"/>
      <c r="K58" s="12"/>
      <c r="L58" s="23">
        <v>1735890.23</v>
      </c>
      <c r="M58" s="23"/>
      <c r="N58" s="23"/>
      <c r="O58" s="23"/>
      <c r="P58" s="29">
        <f t="shared" si="2"/>
        <v>5640088.2300000004</v>
      </c>
    </row>
    <row r="59" spans="1:16" x14ac:dyDescent="0.25">
      <c r="A59" s="4" t="s">
        <v>48</v>
      </c>
      <c r="B59" s="12">
        <v>0</v>
      </c>
      <c r="C59" s="12">
        <v>128349</v>
      </c>
      <c r="H59" s="12"/>
      <c r="I59" s="12"/>
      <c r="J59" s="12">
        <v>2434</v>
      </c>
      <c r="K59" s="12"/>
      <c r="L59" s="23">
        <v>302114.81</v>
      </c>
      <c r="M59" s="23"/>
      <c r="N59" s="23"/>
      <c r="O59" s="23"/>
      <c r="P59" s="29">
        <f t="shared" si="2"/>
        <v>304548.81</v>
      </c>
    </row>
    <row r="60" spans="1:16" x14ac:dyDescent="0.25">
      <c r="A60" s="4" t="s">
        <v>49</v>
      </c>
      <c r="B60" s="12">
        <v>0</v>
      </c>
      <c r="C60" s="12">
        <v>112733775</v>
      </c>
      <c r="F60" s="16">
        <v>24066189</v>
      </c>
      <c r="H60" s="12"/>
      <c r="I60" s="12"/>
      <c r="J60" s="12"/>
      <c r="K60" s="12"/>
      <c r="L60" s="23"/>
      <c r="M60" s="23"/>
      <c r="N60" s="23"/>
      <c r="O60" s="23"/>
      <c r="P60" s="29">
        <f t="shared" si="2"/>
        <v>24066189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2"/>
        <v>0</v>
      </c>
    </row>
    <row r="62" spans="1:16" x14ac:dyDescent="0.25">
      <c r="A62" s="4" t="s">
        <v>51</v>
      </c>
      <c r="B62" s="12">
        <v>0</v>
      </c>
      <c r="C62" s="12">
        <v>34902000</v>
      </c>
      <c r="D62" s="16">
        <v>0</v>
      </c>
      <c r="E62" s="16">
        <v>0</v>
      </c>
      <c r="G62" s="16">
        <v>33421500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2"/>
        <v>33421500</v>
      </c>
    </row>
    <row r="63" spans="1:16" s="69" customFormat="1" ht="30" x14ac:dyDescent="0.25">
      <c r="A63" s="60" t="s">
        <v>52</v>
      </c>
      <c r="B63" s="65">
        <v>0</v>
      </c>
      <c r="C63" s="65">
        <v>9243263.6899999995</v>
      </c>
      <c r="D63" s="66">
        <v>0</v>
      </c>
      <c r="E63" s="66">
        <v>0</v>
      </c>
      <c r="F63" s="66">
        <v>0</v>
      </c>
      <c r="G63" s="66">
        <v>0</v>
      </c>
      <c r="H63" s="65">
        <v>0</v>
      </c>
      <c r="I63" s="65">
        <v>0</v>
      </c>
      <c r="J63" s="65">
        <v>0</v>
      </c>
      <c r="K63" s="65"/>
      <c r="L63" s="67"/>
      <c r="M63" s="67"/>
      <c r="N63" s="67"/>
      <c r="O63" s="67"/>
      <c r="P63" s="70">
        <f t="shared" si="2"/>
        <v>0</v>
      </c>
    </row>
    <row r="64" spans="1:16" x14ac:dyDescent="0.25">
      <c r="A64" s="3" t="s">
        <v>53</v>
      </c>
      <c r="C64" s="15">
        <f>+C65+B66+B67+B68</f>
        <v>16431927.550000001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3283869.97</v>
      </c>
      <c r="K64" s="15"/>
      <c r="L64" s="15">
        <f t="shared" si="8"/>
        <v>0</v>
      </c>
      <c r="M64" s="15">
        <f t="shared" si="8"/>
        <v>1348078.06</v>
      </c>
      <c r="N64" s="15"/>
      <c r="O64" s="15"/>
      <c r="P64" s="15">
        <f t="shared" si="2"/>
        <v>4631948.03</v>
      </c>
    </row>
    <row r="65" spans="1:16" x14ac:dyDescent="0.25">
      <c r="A65" s="4" t="s">
        <v>54</v>
      </c>
      <c r="C65" s="16">
        <v>16431927.550000001</v>
      </c>
      <c r="H65" s="12"/>
      <c r="I65" s="12"/>
      <c r="J65" s="12">
        <v>3283869.97</v>
      </c>
      <c r="K65" s="12"/>
      <c r="L65" s="30"/>
      <c r="M65" s="30">
        <v>1348078.06</v>
      </c>
      <c r="N65" s="23"/>
      <c r="O65" s="29"/>
      <c r="P65" s="29">
        <f t="shared" si="2"/>
        <v>4631948.03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2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2"/>
        <v>0</v>
      </c>
    </row>
    <row r="68" spans="1:16" s="69" customFormat="1" ht="30" x14ac:dyDescent="0.25">
      <c r="A68" s="60" t="s">
        <v>57</v>
      </c>
      <c r="B68" s="65">
        <v>0</v>
      </c>
      <c r="C68" s="65">
        <v>0</v>
      </c>
      <c r="D68" s="66">
        <v>0</v>
      </c>
      <c r="E68" s="66">
        <v>0</v>
      </c>
      <c r="F68" s="66">
        <v>0</v>
      </c>
      <c r="G68" s="66">
        <v>0</v>
      </c>
      <c r="H68" s="65">
        <v>0</v>
      </c>
      <c r="I68" s="65">
        <v>0</v>
      </c>
      <c r="J68" s="65">
        <v>0</v>
      </c>
      <c r="K68" s="65"/>
      <c r="L68" s="67"/>
      <c r="M68" s="67"/>
      <c r="N68" s="67"/>
      <c r="O68" s="66"/>
      <c r="P68" s="68">
        <f t="shared" si="2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9">+D70+D71+D72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/>
      <c r="L69" s="15"/>
      <c r="M69" s="15"/>
      <c r="N69" s="15"/>
      <c r="O69" s="15"/>
      <c r="P69" s="15">
        <f t="shared" si="2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676</v>
      </c>
      <c r="L70" s="12"/>
      <c r="M70" s="12"/>
      <c r="N70" s="12"/>
      <c r="P70" s="15">
        <f t="shared" si="2"/>
        <v>676</v>
      </c>
    </row>
    <row r="71" spans="1:16" s="69" customFormat="1" ht="30" x14ac:dyDescent="0.25">
      <c r="A71" s="60" t="s">
        <v>60</v>
      </c>
      <c r="B71" s="65">
        <v>0</v>
      </c>
      <c r="C71" s="65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/>
      <c r="L71" s="65"/>
      <c r="M71" s="65"/>
      <c r="N71" s="65"/>
      <c r="O71" s="66"/>
      <c r="P71" s="68">
        <f t="shared" si="2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2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10">+D74+D75+D76</f>
        <v>0</v>
      </c>
      <c r="E73" s="15">
        <f t="shared" si="10"/>
        <v>0</v>
      </c>
      <c r="F73" s="15">
        <f t="shared" si="10"/>
        <v>0</v>
      </c>
      <c r="G73" s="15">
        <f t="shared" si="10"/>
        <v>0</v>
      </c>
      <c r="H73" s="15">
        <f t="shared" si="10"/>
        <v>0</v>
      </c>
      <c r="I73" s="15">
        <f t="shared" si="10"/>
        <v>0</v>
      </c>
      <c r="J73" s="15">
        <f t="shared" si="10"/>
        <v>0</v>
      </c>
      <c r="K73" s="15"/>
      <c r="L73" s="13"/>
      <c r="M73" s="13"/>
      <c r="N73" s="13"/>
      <c r="O73" s="23"/>
      <c r="P73" s="15">
        <f t="shared" si="2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2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2"/>
        <v>0</v>
      </c>
    </row>
    <row r="76" spans="1:16" s="69" customFormat="1" ht="30" x14ac:dyDescent="0.25">
      <c r="A76" s="60" t="s">
        <v>64</v>
      </c>
      <c r="B76" s="65">
        <v>0</v>
      </c>
      <c r="C76" s="65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/>
      <c r="L76" s="67"/>
      <c r="M76" s="67"/>
      <c r="N76" s="67"/>
      <c r="O76" s="67"/>
      <c r="P76" s="68">
        <f t="shared" si="2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1">+D78+D79+D80</f>
        <v>0</v>
      </c>
      <c r="E77" s="17">
        <f t="shared" si="11"/>
        <v>0</v>
      </c>
      <c r="F77" s="17">
        <f t="shared" si="11"/>
        <v>0</v>
      </c>
      <c r="G77" s="17">
        <f t="shared" si="11"/>
        <v>0</v>
      </c>
      <c r="H77" s="17">
        <f t="shared" si="11"/>
        <v>0</v>
      </c>
      <c r="I77" s="17">
        <f t="shared" si="11"/>
        <v>0</v>
      </c>
      <c r="J77" s="17">
        <f t="shared" si="11"/>
        <v>0</v>
      </c>
      <c r="K77" s="17"/>
      <c r="L77" s="22"/>
      <c r="M77" s="22"/>
      <c r="N77" s="22"/>
      <c r="O77" s="15"/>
      <c r="P77" s="15">
        <f t="shared" ref="P77:P85" si="12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3">+D79+D80</f>
        <v>0</v>
      </c>
      <c r="E78" s="15">
        <f t="shared" si="13"/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/>
      <c r="L78" s="25"/>
      <c r="M78" s="25"/>
      <c r="N78" s="25"/>
      <c r="O78" s="25"/>
      <c r="P78" s="15">
        <f t="shared" si="12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2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2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4">+D82+D83</f>
        <v>0</v>
      </c>
      <c r="E81" s="15">
        <f t="shared" si="14"/>
        <v>0</v>
      </c>
      <c r="F81" s="15">
        <f t="shared" si="14"/>
        <v>0</v>
      </c>
      <c r="G81" s="15">
        <f t="shared" si="14"/>
        <v>0</v>
      </c>
      <c r="H81" s="15">
        <f t="shared" si="14"/>
        <v>0</v>
      </c>
      <c r="I81" s="15">
        <f t="shared" si="14"/>
        <v>0</v>
      </c>
      <c r="J81" s="15">
        <f t="shared" si="14"/>
        <v>0</v>
      </c>
      <c r="K81" s="15"/>
      <c r="L81" s="25"/>
      <c r="M81" s="25"/>
      <c r="N81" s="25"/>
      <c r="O81" s="25"/>
      <c r="P81" s="15">
        <f t="shared" si="12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2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2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5">+D85</f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/>
      <c r="L84" s="25"/>
      <c r="M84" s="25"/>
      <c r="N84" s="25"/>
      <c r="O84" s="25"/>
      <c r="P84" s="15">
        <f t="shared" si="12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2"/>
        <v>0</v>
      </c>
    </row>
    <row r="86" spans="1:16" x14ac:dyDescent="0.25">
      <c r="A86" s="18" t="s">
        <v>117</v>
      </c>
      <c r="B86" s="19">
        <f>+B69+B54+B38+B28+B18+B12</f>
        <v>2477229950.0040007</v>
      </c>
      <c r="C86" s="19">
        <f>+C12+C18+C28+C54+C64</f>
        <v>363984127.55000001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221215728.62</v>
      </c>
      <c r="H86" s="19">
        <f>+H69+H54+H38+H28+H18+H12+H64</f>
        <v>182371193.44000003</v>
      </c>
      <c r="I86" s="19">
        <f>+I69+I54+I38+I28+I18+I12+I64+I73</f>
        <v>187942675.93000001</v>
      </c>
      <c r="J86" s="19">
        <f>+J69+J54+J38+J28+J18+J12+J64+J73</f>
        <v>193688605.11000001</v>
      </c>
      <c r="K86" s="19">
        <f>+K69+K54+K38+K28+K18+K12+K64+K73</f>
        <v>192699255.57000002</v>
      </c>
      <c r="L86" s="19">
        <f>+L12+L18+L28+L38+L54+L69+L64</f>
        <v>235130595.94</v>
      </c>
      <c r="M86" s="19">
        <f>+M12+M18+M28+M38+M54+M69+M64</f>
        <v>218245897.88000003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2168254525.8800006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4" spans="1:16" x14ac:dyDescent="0.25">
      <c r="A94" t="s">
        <v>115</v>
      </c>
    </row>
    <row r="95" spans="1:16" x14ac:dyDescent="0.25">
      <c r="A95" t="s">
        <v>116</v>
      </c>
    </row>
    <row r="100" spans="1:22" x14ac:dyDescent="0.25">
      <c r="D100"/>
    </row>
    <row r="101" spans="1:22" ht="15.75" x14ac:dyDescent="0.25">
      <c r="A101" s="48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8"/>
      <c r="R101" s="48"/>
      <c r="S101" s="48"/>
      <c r="T101" s="48"/>
      <c r="U101" s="48"/>
      <c r="V101" s="48"/>
    </row>
    <row r="102" spans="1:22" ht="15.75" x14ac:dyDescent="0.25">
      <c r="A102" s="4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8"/>
      <c r="R102" s="48"/>
      <c r="S102" s="48"/>
      <c r="T102" s="48"/>
      <c r="U102" s="48"/>
      <c r="V102" s="48"/>
    </row>
    <row r="103" spans="1:22" ht="15.75" x14ac:dyDescent="0.25">
      <c r="A103" s="50"/>
      <c r="B103" s="51" t="s">
        <v>118</v>
      </c>
      <c r="C103" s="52"/>
      <c r="D103" s="52"/>
      <c r="E103" s="53"/>
      <c r="F103" s="54" t="s">
        <v>119</v>
      </c>
      <c r="G103" s="50"/>
      <c r="H103" s="53"/>
      <c r="I103" s="53"/>
      <c r="J103" s="53"/>
      <c r="K103" s="52"/>
      <c r="L103" s="53"/>
      <c r="M103" s="53"/>
      <c r="N103" s="53"/>
      <c r="O103" s="53"/>
      <c r="P103" s="53"/>
      <c r="Q103" s="55"/>
      <c r="R103" s="53"/>
      <c r="S103" s="53"/>
      <c r="T103" s="56"/>
      <c r="U103" s="57"/>
      <c r="V103" s="53"/>
    </row>
    <row r="104" spans="1:22" ht="15.75" x14ac:dyDescent="0.25">
      <c r="A104" s="50"/>
      <c r="B104" s="51"/>
      <c r="C104" s="48"/>
      <c r="D104" s="49"/>
      <c r="E104" s="53"/>
      <c r="F104" s="48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5"/>
      <c r="R104" s="53"/>
      <c r="S104" s="53"/>
      <c r="T104" s="56"/>
      <c r="U104" s="57"/>
      <c r="V104" s="53"/>
    </row>
    <row r="105" spans="1:22" ht="15.75" x14ac:dyDescent="0.25">
      <c r="A105" s="50"/>
      <c r="B105" s="50"/>
      <c r="C105" s="48"/>
      <c r="D105" s="49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5"/>
      <c r="R105" s="53"/>
      <c r="S105" s="53"/>
      <c r="T105" s="56"/>
      <c r="U105" s="57"/>
      <c r="V105" s="53"/>
    </row>
    <row r="106" spans="1:22" ht="15.75" x14ac:dyDescent="0.2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2" ht="15.75" x14ac:dyDescent="0.25">
      <c r="A107" s="50"/>
      <c r="B107" s="50"/>
      <c r="C107" s="52"/>
      <c r="D107" s="52"/>
      <c r="E107" s="53"/>
      <c r="F107" s="50"/>
      <c r="G107" s="50"/>
      <c r="H107" s="50"/>
      <c r="I107" s="50"/>
      <c r="J107" s="50"/>
      <c r="K107" s="50"/>
      <c r="L107" s="50"/>
      <c r="M107" s="53"/>
      <c r="N107" s="50"/>
      <c r="O107" s="50"/>
      <c r="P107" s="50"/>
      <c r="Q107" s="58"/>
      <c r="R107" s="50"/>
      <c r="S107" s="50"/>
      <c r="T107" s="50"/>
      <c r="U107" s="59"/>
      <c r="V107" s="50"/>
    </row>
    <row r="108" spans="1:22" ht="15.75" x14ac:dyDescent="0.25">
      <c r="A108" s="50"/>
      <c r="B108" s="50"/>
      <c r="C108" s="52"/>
      <c r="D108" s="52"/>
      <c r="E108" s="53"/>
      <c r="F108" s="50"/>
      <c r="G108" s="50"/>
      <c r="H108" s="53"/>
      <c r="I108" s="53"/>
      <c r="J108" s="50"/>
      <c r="K108" s="50"/>
      <c r="L108" s="50"/>
      <c r="M108" s="50"/>
      <c r="N108" s="50"/>
      <c r="O108" s="50"/>
      <c r="P108" s="50"/>
      <c r="Q108" s="58"/>
      <c r="R108" s="50"/>
      <c r="S108" s="50"/>
      <c r="T108" s="50"/>
      <c r="U108" s="59"/>
      <c r="V108" s="50"/>
    </row>
    <row r="109" spans="1:22" ht="15.75" x14ac:dyDescent="0.25">
      <c r="A109" s="50"/>
      <c r="B109" s="50"/>
      <c r="C109" s="52"/>
      <c r="D109" s="52"/>
      <c r="E109" s="50"/>
      <c r="F109" s="50"/>
      <c r="G109" s="50"/>
      <c r="H109" s="53"/>
      <c r="I109" s="53"/>
      <c r="J109" s="50"/>
      <c r="K109" s="50"/>
      <c r="L109" s="50"/>
      <c r="M109" s="50"/>
      <c r="N109" s="50"/>
      <c r="O109" s="50"/>
      <c r="P109" s="50"/>
      <c r="Q109" s="58"/>
      <c r="R109" s="50"/>
      <c r="S109" s="50"/>
      <c r="T109" s="50"/>
      <c r="U109" s="59"/>
      <c r="V109" s="50"/>
    </row>
    <row r="110" spans="1:22" ht="15.75" x14ac:dyDescent="0.25">
      <c r="A110" s="50"/>
      <c r="B110" s="50"/>
      <c r="C110" s="72" t="s">
        <v>120</v>
      </c>
      <c r="D110" s="72"/>
      <c r="E110" s="72"/>
      <c r="F110" s="50"/>
      <c r="G110" s="50"/>
      <c r="H110" s="52"/>
      <c r="I110" s="53"/>
      <c r="J110" s="50"/>
      <c r="K110" s="50"/>
      <c r="L110" s="50"/>
      <c r="M110" s="50"/>
      <c r="N110" s="50"/>
      <c r="O110" s="50"/>
      <c r="P110" s="50"/>
      <c r="Q110" s="58"/>
      <c r="R110" s="50"/>
      <c r="S110" s="50"/>
      <c r="T110" s="50"/>
      <c r="U110" s="59"/>
      <c r="V110" s="50"/>
    </row>
    <row r="111" spans="1:22" ht="15.75" x14ac:dyDescent="0.25">
      <c r="A111" s="48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8"/>
      <c r="R111" s="48"/>
      <c r="S111" s="48"/>
      <c r="T111" s="48"/>
      <c r="U111" s="48"/>
      <c r="V111" s="48"/>
    </row>
    <row r="112" spans="1:22" ht="15.75" x14ac:dyDescent="0.25">
      <c r="A112" s="48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8"/>
      <c r="R112" s="48"/>
      <c r="S112" s="48"/>
      <c r="T112" s="48"/>
      <c r="U112" s="48"/>
      <c r="V112" s="48"/>
    </row>
    <row r="113" spans="1:22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4"/>
      <c r="R114" s="34"/>
      <c r="S114" s="34"/>
      <c r="T114" s="34"/>
      <c r="U114" s="34"/>
      <c r="V114" s="34"/>
    </row>
    <row r="121" spans="1:22" x14ac:dyDescent="0.25">
      <c r="D121"/>
    </row>
  </sheetData>
  <mergeCells count="11">
    <mergeCell ref="A106:V106"/>
    <mergeCell ref="C110:E110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35433070866141736" right="0.19685039370078741" top="0.23622047244094491" bottom="0.23622047244094491" header="0.15748031496062992" footer="0.15748031496062992"/>
  <pageSetup paperSize="5" scale="62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21"/>
  <sheetViews>
    <sheetView showGridLines="0" topLeftCell="A70" zoomScaleNormal="100" workbookViewId="0">
      <selection activeCell="E25" sqref="E25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5" width="16.7109375" style="16" customWidth="1"/>
    <col min="6" max="6" width="15.140625" style="16" customWidth="1"/>
    <col min="7" max="7" width="16.140625" style="16" customWidth="1"/>
    <col min="8" max="8" width="15.140625" style="16" customWidth="1"/>
    <col min="9" max="9" width="16.42578125" style="16" customWidth="1"/>
    <col min="10" max="10" width="15.28515625" style="16" customWidth="1"/>
    <col min="11" max="11" width="17.28515625" style="16" customWidth="1"/>
    <col min="12" max="12" width="6.5703125" style="16" bestFit="1" customWidth="1"/>
    <col min="13" max="13" width="7.140625" style="16" bestFit="1" customWidth="1"/>
    <col min="14" max="14" width="7" style="16" bestFit="1" customWidth="1"/>
    <col min="15" max="15" width="6" style="16" bestFit="1" customWidth="1"/>
    <col min="16" max="16" width="7" style="16" bestFit="1" customWidth="1"/>
    <col min="17" max="17" width="5.7109375" style="16" bestFit="1" customWidth="1"/>
    <col min="18" max="18" width="16.85546875" style="16" bestFit="1" customWidth="1"/>
  </cols>
  <sheetData>
    <row r="3" spans="1:19" ht="28.5" customHeight="1" x14ac:dyDescent="0.25">
      <c r="A3" s="73" t="s">
        <v>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9" ht="21" customHeight="1" x14ac:dyDescent="0.25">
      <c r="A4" s="75" t="s">
        <v>99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1:19" ht="15.75" x14ac:dyDescent="0.25">
      <c r="A5" s="77" t="s">
        <v>109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9" ht="15.75" customHeight="1" x14ac:dyDescent="0.25">
      <c r="A6" s="79" t="s">
        <v>100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1:19" ht="15.75" customHeight="1" x14ac:dyDescent="0.25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9" spans="1:19" ht="25.5" customHeight="1" x14ac:dyDescent="0.25">
      <c r="A9" s="81" t="s">
        <v>66</v>
      </c>
      <c r="B9" s="82" t="s">
        <v>96</v>
      </c>
      <c r="C9" s="82" t="s">
        <v>95</v>
      </c>
      <c r="D9" s="47"/>
      <c r="E9" s="47"/>
      <c r="F9" s="84" t="s">
        <v>93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6"/>
    </row>
    <row r="10" spans="1:19" x14ac:dyDescent="0.25">
      <c r="A10" s="81"/>
      <c r="B10" s="83"/>
      <c r="C10" s="83"/>
      <c r="D10" s="46"/>
      <c r="E10" s="46"/>
      <c r="F10" s="31" t="s">
        <v>81</v>
      </c>
      <c r="G10" s="31" t="s">
        <v>82</v>
      </c>
      <c r="H10" s="31" t="s">
        <v>83</v>
      </c>
      <c r="I10" s="31" t="s">
        <v>84</v>
      </c>
      <c r="J10" s="32" t="s">
        <v>85</v>
      </c>
      <c r="K10" s="31" t="s">
        <v>86</v>
      </c>
      <c r="L10" s="32" t="s">
        <v>87</v>
      </c>
      <c r="M10" s="31" t="s">
        <v>104</v>
      </c>
      <c r="N10" s="31" t="s">
        <v>105</v>
      </c>
      <c r="O10" s="31" t="s">
        <v>106</v>
      </c>
      <c r="P10" s="31" t="s">
        <v>107</v>
      </c>
      <c r="Q10" s="32" t="s">
        <v>108</v>
      </c>
      <c r="R10" s="31" t="s">
        <v>80</v>
      </c>
    </row>
    <row r="11" spans="1:19" x14ac:dyDescent="0.25">
      <c r="A11" s="1" t="s">
        <v>0</v>
      </c>
      <c r="B11" s="33">
        <f>+B86</f>
        <v>2314222630.0039997</v>
      </c>
      <c r="C11" s="33"/>
      <c r="D11" s="33"/>
      <c r="E11" s="33"/>
      <c r="F11" s="33">
        <f>+F86</f>
        <v>178354231.52000004</v>
      </c>
      <c r="G11" s="33">
        <f>+G86</f>
        <v>197828618.97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>
        <f>+R86</f>
        <v>1328490171.3799999</v>
      </c>
    </row>
    <row r="12" spans="1:19" x14ac:dyDescent="0.25">
      <c r="A12" s="3" t="s">
        <v>1</v>
      </c>
      <c r="B12" s="22">
        <f>+B13+B14+B15+B16+B17</f>
        <v>2013224263.0039999</v>
      </c>
      <c r="C12" s="15"/>
      <c r="D12" s="15">
        <f>+B12/12</f>
        <v>167768688.58366665</v>
      </c>
      <c r="E12" s="15">
        <f>+D12*6</f>
        <v>1006612131.5019999</v>
      </c>
      <c r="F12" s="15">
        <f>+F13+F14+F15+F16+F17</f>
        <v>165551142.19000003</v>
      </c>
      <c r="G12" s="15">
        <f>+G13+G14+G15+G16+G17</f>
        <v>165485915.88</v>
      </c>
      <c r="H12" s="15">
        <f t="shared" ref="H12" si="0">+H13+H14+H15+H16+H17</f>
        <v>166221130.64000002</v>
      </c>
      <c r="I12" s="15">
        <f>+I13+I14+I15+I16+I17</f>
        <v>165858681.66999999</v>
      </c>
      <c r="J12" s="22">
        <f>+J13+J14+J15+J16+J17</f>
        <v>167745910.11000001</v>
      </c>
      <c r="K12" s="22">
        <f>+K13+K14+K15+K16+K17</f>
        <v>166310009.44</v>
      </c>
      <c r="L12" s="22">
        <f>+L13+L14+L15+L17</f>
        <v>0</v>
      </c>
      <c r="M12" s="22">
        <f>+M13+M14+M15+M16+M17</f>
        <v>0</v>
      </c>
      <c r="N12" s="22">
        <f>+N13+N14+N15+N16+N17</f>
        <v>0</v>
      </c>
      <c r="O12" s="15">
        <f>+O13+O14+O15+O16+O17</f>
        <v>0</v>
      </c>
      <c r="P12" s="22">
        <f>+P13+P14+P15+P16+P17</f>
        <v>0</v>
      </c>
      <c r="Q12" s="15">
        <f>+Q13+Q14+Q15+Q16+Q17</f>
        <v>0</v>
      </c>
      <c r="R12" s="15">
        <f>+Q12+P12+O12+N12+M12+L12+K12+J12+I12+H12+G12+F12</f>
        <v>997172789.93000007</v>
      </c>
    </row>
    <row r="13" spans="1:19" x14ac:dyDescent="0.25">
      <c r="A13" s="4" t="s">
        <v>2</v>
      </c>
      <c r="B13" s="12">
        <v>1815675233.0039999</v>
      </c>
      <c r="C13" s="12"/>
      <c r="D13" s="12"/>
      <c r="E13" s="12"/>
      <c r="F13" s="16">
        <v>140711135.43000001</v>
      </c>
      <c r="G13" s="16">
        <v>141220760.83999997</v>
      </c>
      <c r="H13" s="16">
        <v>141483545.07000002</v>
      </c>
      <c r="I13" s="16">
        <v>142130804.84999999</v>
      </c>
      <c r="J13" s="12">
        <v>142711617.11000001</v>
      </c>
      <c r="K13" s="12">
        <v>142188646.61000001</v>
      </c>
      <c r="L13" s="12"/>
      <c r="M13" s="12"/>
      <c r="N13" s="30"/>
      <c r="O13" s="30"/>
      <c r="P13" s="23"/>
      <c r="R13" s="29">
        <f t="shared" ref="R13:R76" si="1">+Q13+P13+O13+N13+M13+L13+K13+J13+I13+H13+G13+F13</f>
        <v>850446509.91000009</v>
      </c>
    </row>
    <row r="14" spans="1:19" x14ac:dyDescent="0.25">
      <c r="A14" s="4" t="s">
        <v>3</v>
      </c>
      <c r="B14" s="12">
        <v>125037600</v>
      </c>
      <c r="C14" s="12"/>
      <c r="D14" s="12"/>
      <c r="E14" s="12"/>
      <c r="F14" s="16">
        <v>19167045.609999999</v>
      </c>
      <c r="G14" s="20">
        <v>18680528.609999999</v>
      </c>
      <c r="H14" s="20">
        <v>18673826.899999999</v>
      </c>
      <c r="I14" s="16">
        <v>18089832.899999999</v>
      </c>
      <c r="J14" s="12">
        <v>19142037.07</v>
      </c>
      <c r="K14" s="12">
        <v>18174504.07</v>
      </c>
      <c r="L14" s="12"/>
      <c r="M14" s="12"/>
      <c r="N14" s="30"/>
      <c r="O14" s="30"/>
      <c r="P14" s="23"/>
      <c r="R14" s="29">
        <f t="shared" si="1"/>
        <v>111927775.16</v>
      </c>
    </row>
    <row r="15" spans="1:19" x14ac:dyDescent="0.25">
      <c r="A15" s="4" t="s">
        <v>4</v>
      </c>
      <c r="B15" s="12">
        <v>3168000</v>
      </c>
      <c r="C15" s="12"/>
      <c r="D15" s="12"/>
      <c r="E15" s="12"/>
      <c r="F15" s="16">
        <v>151889.76999999999</v>
      </c>
      <c r="G15" s="16">
        <v>57612.03</v>
      </c>
      <c r="H15" s="20">
        <v>492578.01</v>
      </c>
      <c r="I15" s="16">
        <v>37235.32</v>
      </c>
      <c r="J15" s="12">
        <v>289467.87</v>
      </c>
      <c r="K15" s="12">
        <v>323027.29000000004</v>
      </c>
      <c r="L15" s="12"/>
      <c r="M15" s="12"/>
      <c r="N15" s="30"/>
      <c r="O15" s="30"/>
      <c r="P15" s="23"/>
      <c r="R15" s="29">
        <f t="shared" si="1"/>
        <v>1351810.29</v>
      </c>
      <c r="S15" s="9"/>
    </row>
    <row r="16" spans="1:19" x14ac:dyDescent="0.25">
      <c r="A16" s="4" t="s">
        <v>5</v>
      </c>
      <c r="B16" s="12"/>
      <c r="C16" s="12"/>
      <c r="D16" s="12"/>
      <c r="E16" s="12"/>
      <c r="J16" s="12"/>
      <c r="K16" s="12"/>
      <c r="L16" s="12"/>
      <c r="M16" s="12"/>
      <c r="N16" s="23"/>
      <c r="P16" s="23"/>
      <c r="R16" s="29">
        <f t="shared" si="1"/>
        <v>0</v>
      </c>
    </row>
    <row r="17" spans="1:18" x14ac:dyDescent="0.25">
      <c r="A17" s="4" t="s">
        <v>6</v>
      </c>
      <c r="B17" s="12">
        <v>69343430</v>
      </c>
      <c r="C17" s="12"/>
      <c r="D17" s="12"/>
      <c r="E17" s="12"/>
      <c r="F17" s="16">
        <v>5521071.3800000008</v>
      </c>
      <c r="G17" s="16">
        <v>5527014.4000000004</v>
      </c>
      <c r="H17" s="16">
        <v>5571180.6600000001</v>
      </c>
      <c r="I17" s="16">
        <v>5600808.6000000006</v>
      </c>
      <c r="J17" s="12">
        <v>5602788.0600000005</v>
      </c>
      <c r="K17" s="12">
        <v>5623831.4700000007</v>
      </c>
      <c r="L17" s="12"/>
      <c r="M17" s="12"/>
      <c r="N17" s="30"/>
      <c r="O17" s="30"/>
      <c r="P17" s="23"/>
      <c r="R17" s="29">
        <f>+Q17+P17+O17+N17+M17+L17+K17+J17+I17+H17+G17+F17</f>
        <v>33446694.570000008</v>
      </c>
    </row>
    <row r="18" spans="1:18" x14ac:dyDescent="0.25">
      <c r="A18" s="3" t="s">
        <v>7</v>
      </c>
      <c r="B18" s="15">
        <f>+B19+B20+B21+B22+B23+E23+B25+B26+B27</f>
        <v>222724509</v>
      </c>
      <c r="C18" s="15"/>
      <c r="D18" s="15">
        <f>+B18/12</f>
        <v>18560375.75</v>
      </c>
      <c r="E18" s="15">
        <f>+D18*6</f>
        <v>111362254.5</v>
      </c>
      <c r="F18" s="15">
        <f t="shared" ref="F18:L18" si="2">+F19+F20+F21+F22+F23+F24+F25+F26+F27</f>
        <v>2716749.7600000002</v>
      </c>
      <c r="G18" s="15">
        <f t="shared" si="2"/>
        <v>20359118.950000003</v>
      </c>
      <c r="H18" s="15">
        <f t="shared" si="2"/>
        <v>160046027.97</v>
      </c>
      <c r="I18" s="15">
        <f t="shared" si="2"/>
        <v>9795284.7799999993</v>
      </c>
      <c r="J18" s="15">
        <f t="shared" si="2"/>
        <v>8292209.7800000003</v>
      </c>
      <c r="K18" s="15">
        <f t="shared" si="2"/>
        <v>10128059.630000001</v>
      </c>
      <c r="L18" s="15">
        <f t="shared" si="2"/>
        <v>0</v>
      </c>
      <c r="M18" s="15">
        <f>SUM(M19:M27)</f>
        <v>0</v>
      </c>
      <c r="N18" s="15">
        <f>SUM(N19:N27)</f>
        <v>0</v>
      </c>
      <c r="O18" s="15">
        <f>SUM(O19:O27)</f>
        <v>0</v>
      </c>
      <c r="P18" s="15">
        <f>SUM(P19:P27)</f>
        <v>0</v>
      </c>
      <c r="Q18" s="15">
        <f>+Q19+Q20+Q21+Q22+Q23+Q24+Q25+Q26+Q27</f>
        <v>0</v>
      </c>
      <c r="R18" s="15">
        <f>+Q18+P18+O18+N18+M18+L18+K18+J18+I18+H18+G18+F18</f>
        <v>211337450.87</v>
      </c>
    </row>
    <row r="19" spans="1:18" x14ac:dyDescent="0.25">
      <c r="A19" s="4" t="s">
        <v>8</v>
      </c>
      <c r="B19" s="12">
        <v>55355990</v>
      </c>
      <c r="C19" s="12"/>
      <c r="D19" s="12"/>
      <c r="E19" s="12"/>
      <c r="F19" s="16">
        <v>224992.1</v>
      </c>
      <c r="G19" s="16">
        <v>16864025.880000003</v>
      </c>
      <c r="H19" s="16">
        <v>5838387.4100000001</v>
      </c>
      <c r="I19" s="16">
        <v>5872815.5499999998</v>
      </c>
      <c r="J19" s="12">
        <v>4915235.5200000005</v>
      </c>
      <c r="K19" s="12">
        <v>6197017.7000000002</v>
      </c>
      <c r="L19" s="12"/>
      <c r="M19" s="12"/>
      <c r="N19" s="30"/>
      <c r="O19" s="30"/>
      <c r="P19" s="23"/>
      <c r="R19" s="29">
        <f>+Q19+P19+O19+N19+M19+L19+K19+J19+I19+H19+G19+F19</f>
        <v>39912474.160000004</v>
      </c>
    </row>
    <row r="20" spans="1:18" x14ac:dyDescent="0.25">
      <c r="A20" s="4" t="s">
        <v>9</v>
      </c>
      <c r="B20" s="12"/>
      <c r="C20" s="12"/>
      <c r="D20" s="12"/>
      <c r="E20" s="12"/>
      <c r="H20" s="16">
        <v>169035</v>
      </c>
      <c r="J20" s="12"/>
      <c r="K20" s="12"/>
      <c r="L20" s="12"/>
      <c r="M20" s="12"/>
      <c r="N20" s="23"/>
      <c r="O20" s="30"/>
      <c r="P20" s="23"/>
      <c r="R20" s="29">
        <f>+Q20+P20+O20+N20+M20+L20+K20+J20+I20+H20+G20+F20</f>
        <v>169035</v>
      </c>
    </row>
    <row r="21" spans="1:18" x14ac:dyDescent="0.25">
      <c r="A21" s="4" t="s">
        <v>10</v>
      </c>
      <c r="B21" s="12">
        <v>9600000</v>
      </c>
      <c r="C21" s="12"/>
      <c r="D21" s="12"/>
      <c r="E21" s="12"/>
      <c r="F21" s="16">
        <v>723760</v>
      </c>
      <c r="G21" s="16">
        <v>806360</v>
      </c>
      <c r="H21" s="16">
        <v>814100</v>
      </c>
      <c r="I21" s="16">
        <v>753800</v>
      </c>
      <c r="J21" s="12">
        <v>903156</v>
      </c>
      <c r="K21" s="12">
        <v>657600</v>
      </c>
      <c r="L21" s="12"/>
      <c r="M21" s="12"/>
      <c r="N21" s="30"/>
      <c r="O21" s="30"/>
      <c r="P21" s="23"/>
      <c r="R21" s="29">
        <f t="shared" si="1"/>
        <v>4658776</v>
      </c>
    </row>
    <row r="22" spans="1:18" x14ac:dyDescent="0.25">
      <c r="A22" s="4" t="s">
        <v>11</v>
      </c>
      <c r="B22" s="12">
        <v>648000</v>
      </c>
      <c r="C22" s="12"/>
      <c r="D22" s="12"/>
      <c r="E22" s="12"/>
      <c r="F22" s="16">
        <v>62000</v>
      </c>
      <c r="G22" s="16">
        <v>56000</v>
      </c>
      <c r="H22" s="16">
        <v>66000</v>
      </c>
      <c r="I22" s="16">
        <v>68100</v>
      </c>
      <c r="J22" s="12">
        <v>74000</v>
      </c>
      <c r="K22" s="12">
        <v>68000</v>
      </c>
      <c r="L22" s="12"/>
      <c r="M22" s="12"/>
      <c r="N22" s="30"/>
      <c r="P22" s="23"/>
      <c r="R22" s="29">
        <f t="shared" si="1"/>
        <v>394100</v>
      </c>
    </row>
    <row r="23" spans="1:18" x14ac:dyDescent="0.25">
      <c r="A23" s="4" t="s">
        <v>12</v>
      </c>
      <c r="B23" s="12">
        <v>13600000</v>
      </c>
      <c r="D23" s="12"/>
      <c r="E23" s="12">
        <v>143244519</v>
      </c>
      <c r="F23" s="16">
        <v>1399007.1800000002</v>
      </c>
      <c r="G23" s="16">
        <v>2232087.98</v>
      </c>
      <c r="H23" s="16">
        <v>152438141.16999999</v>
      </c>
      <c r="I23" s="16">
        <v>1227126.8999999999</v>
      </c>
      <c r="J23" s="12">
        <v>2144074.92</v>
      </c>
      <c r="K23" s="12">
        <v>1421883.08</v>
      </c>
      <c r="L23" s="12"/>
      <c r="M23" s="12"/>
      <c r="N23" s="30"/>
      <c r="O23" s="30"/>
      <c r="P23" s="23"/>
      <c r="R23" s="29">
        <f t="shared" si="1"/>
        <v>160862321.22999999</v>
      </c>
    </row>
    <row r="24" spans="1:18" x14ac:dyDescent="0.25">
      <c r="A24" s="4" t="s">
        <v>13</v>
      </c>
      <c r="D24" s="12"/>
      <c r="E24" s="16">
        <v>11701051</v>
      </c>
      <c r="F24" s="16">
        <v>39779.550000000003</v>
      </c>
      <c r="G24" s="16">
        <v>34989.97</v>
      </c>
      <c r="H24" s="16">
        <v>74330.8</v>
      </c>
      <c r="I24" s="16">
        <v>16310.92</v>
      </c>
      <c r="J24" s="12">
        <v>9021.880000000001</v>
      </c>
      <c r="K24" s="12">
        <v>50425.87</v>
      </c>
      <c r="L24" s="12"/>
      <c r="M24" s="12"/>
      <c r="N24" s="30"/>
      <c r="O24" s="30"/>
      <c r="P24" s="23"/>
      <c r="R24" s="29">
        <f t="shared" si="1"/>
        <v>224858.99</v>
      </c>
    </row>
    <row r="25" spans="1:18" x14ac:dyDescent="0.25">
      <c r="A25" s="4" t="s">
        <v>14</v>
      </c>
      <c r="B25" s="12"/>
      <c r="C25" s="12"/>
      <c r="D25" s="12"/>
      <c r="E25" s="12">
        <f>+E18+E23+E24</f>
        <v>266307824.5</v>
      </c>
      <c r="I25" s="16">
        <v>99800</v>
      </c>
      <c r="J25" s="12">
        <v>246721.46000000002</v>
      </c>
      <c r="K25" s="12"/>
      <c r="L25" s="12"/>
      <c r="M25" s="12"/>
      <c r="N25" s="23"/>
      <c r="O25" s="30"/>
      <c r="P25" s="23"/>
      <c r="R25" s="29">
        <f t="shared" si="1"/>
        <v>346521.46</v>
      </c>
    </row>
    <row r="26" spans="1:18" x14ac:dyDescent="0.25">
      <c r="A26" s="4" t="s">
        <v>101</v>
      </c>
      <c r="B26" s="12">
        <v>276000</v>
      </c>
      <c r="C26" s="12"/>
      <c r="D26" s="12"/>
      <c r="E26" s="12"/>
      <c r="F26" s="16">
        <v>267210.93000000005</v>
      </c>
      <c r="G26" s="16">
        <v>365655.12</v>
      </c>
      <c r="H26" s="16">
        <v>646033.59</v>
      </c>
      <c r="I26" s="16">
        <v>1757331.4100000001</v>
      </c>
      <c r="J26" s="12"/>
      <c r="K26" s="12">
        <v>1733132.98</v>
      </c>
      <c r="L26" s="12"/>
      <c r="M26" s="12"/>
      <c r="N26" s="30"/>
      <c r="O26" s="30"/>
      <c r="P26" s="23"/>
      <c r="R26" s="29">
        <f t="shared" si="1"/>
        <v>4769364.0299999993</v>
      </c>
    </row>
    <row r="27" spans="1:18" x14ac:dyDescent="0.25">
      <c r="A27" s="4" t="s">
        <v>16</v>
      </c>
      <c r="B27" s="12">
        <v>0</v>
      </c>
      <c r="C27" s="12">
        <v>0</v>
      </c>
      <c r="D27" s="12"/>
      <c r="E27" s="12"/>
      <c r="F27" s="16">
        <v>0</v>
      </c>
      <c r="G27" s="16">
        <v>0</v>
      </c>
      <c r="H27" s="16">
        <v>0</v>
      </c>
      <c r="J27" s="12">
        <v>0</v>
      </c>
      <c r="K27" s="12">
        <v>0</v>
      </c>
      <c r="L27" s="12">
        <v>0</v>
      </c>
      <c r="M27" s="12"/>
      <c r="N27" s="23"/>
      <c r="P27" s="23"/>
      <c r="R27" s="29">
        <f t="shared" si="1"/>
        <v>0</v>
      </c>
    </row>
    <row r="28" spans="1:18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7952200</v>
      </c>
      <c r="D28" s="15">
        <f>+(B28+C28)/12</f>
        <v>6871004.833333333</v>
      </c>
      <c r="E28" s="15">
        <f>+D28*6</f>
        <v>41226029</v>
      </c>
      <c r="F28" s="15">
        <f t="shared" ref="F28:I28" si="3">+F29+F30+F31+F32+F33+F34+F35+F36+F37</f>
        <v>9600736.1699999981</v>
      </c>
      <c r="G28" s="15">
        <f t="shared" si="3"/>
        <v>10625404.010000002</v>
      </c>
      <c r="H28" s="15">
        <f t="shared" si="3"/>
        <v>9978773.2899999991</v>
      </c>
      <c r="I28" s="15">
        <f t="shared" si="3"/>
        <v>5995262.1700000009</v>
      </c>
      <c r="J28" s="15">
        <f>+J29+J30+J31+J32+J33+J34+J35+J36+J37</f>
        <v>6111490.5499999998</v>
      </c>
      <c r="K28" s="15">
        <f>+K29+K30+K31+K32+K33+K34+K35+K36+K37</f>
        <v>7010645.8600000003</v>
      </c>
      <c r="L28" s="15">
        <f>+L29+L30+L31+L32+L33+L34+L35+L36+L37</f>
        <v>0</v>
      </c>
      <c r="M28" s="15">
        <f>SUM(M29:M37)</f>
        <v>0</v>
      </c>
      <c r="N28" s="15">
        <f>SUM(N29:N37)</f>
        <v>0</v>
      </c>
      <c r="O28" s="15">
        <f>SUM(O29:O37)</f>
        <v>0</v>
      </c>
      <c r="P28" s="15">
        <f>SUM(P29:P37)</f>
        <v>0</v>
      </c>
      <c r="Q28" s="15">
        <f>+Q29+Q30+Q31+Q32+Q33+Q34+Q35+Q37</f>
        <v>0</v>
      </c>
      <c r="R28" s="15">
        <f t="shared" si="1"/>
        <v>49322312.049999997</v>
      </c>
    </row>
    <row r="29" spans="1:18" x14ac:dyDescent="0.25">
      <c r="A29" s="4" t="s">
        <v>18</v>
      </c>
      <c r="B29" s="12">
        <v>5292300</v>
      </c>
      <c r="C29" s="12"/>
      <c r="D29" s="12"/>
      <c r="E29" s="12"/>
      <c r="F29" s="16">
        <v>4644674</v>
      </c>
      <c r="G29" s="16">
        <v>329385.2</v>
      </c>
      <c r="H29" s="16">
        <v>690</v>
      </c>
      <c r="I29" s="16">
        <v>448</v>
      </c>
      <c r="J29" s="12"/>
      <c r="K29" s="12">
        <v>755</v>
      </c>
      <c r="L29" s="12"/>
      <c r="M29" s="12"/>
      <c r="N29" s="30"/>
      <c r="O29" s="30"/>
      <c r="P29" s="23"/>
      <c r="R29" s="29">
        <f t="shared" si="1"/>
        <v>4975952.2</v>
      </c>
    </row>
    <row r="30" spans="1:18" x14ac:dyDescent="0.25">
      <c r="A30" s="4" t="s">
        <v>19</v>
      </c>
      <c r="B30" s="12"/>
      <c r="C30" s="12"/>
      <c r="D30" s="12"/>
      <c r="E30" s="12"/>
      <c r="G30" s="16">
        <v>326306</v>
      </c>
      <c r="H30" s="16">
        <v>769828</v>
      </c>
      <c r="J30" s="12"/>
      <c r="K30" s="12"/>
      <c r="L30" s="12"/>
      <c r="M30" s="12"/>
      <c r="N30" s="30"/>
      <c r="P30" s="23"/>
      <c r="R30" s="29">
        <f t="shared" si="1"/>
        <v>1096134</v>
      </c>
    </row>
    <row r="31" spans="1:18" x14ac:dyDescent="0.25">
      <c r="A31" s="4" t="s">
        <v>20</v>
      </c>
      <c r="B31" s="12">
        <v>502000</v>
      </c>
      <c r="C31" s="12"/>
      <c r="D31" s="12"/>
      <c r="E31" s="12"/>
      <c r="F31" s="16">
        <v>1262.6000000000001</v>
      </c>
      <c r="H31" s="16">
        <v>807379</v>
      </c>
      <c r="J31" s="12"/>
      <c r="K31" s="12">
        <v>106208.3</v>
      </c>
      <c r="L31" s="12"/>
      <c r="M31" s="12"/>
      <c r="N31" s="30"/>
      <c r="O31" s="30"/>
      <c r="P31" s="23"/>
      <c r="R31" s="29">
        <f t="shared" si="1"/>
        <v>914849.9</v>
      </c>
    </row>
    <row r="32" spans="1:18" x14ac:dyDescent="0.25">
      <c r="A32" s="4" t="s">
        <v>21</v>
      </c>
      <c r="B32" s="12"/>
      <c r="C32" s="12">
        <v>7301200</v>
      </c>
      <c r="D32" s="12"/>
      <c r="E32" s="12"/>
      <c r="G32" s="16">
        <v>1623178.5</v>
      </c>
      <c r="H32" s="16">
        <v>1898.99</v>
      </c>
      <c r="J32" s="12"/>
      <c r="K32" s="12">
        <v>1770253.9400000002</v>
      </c>
      <c r="L32" s="12"/>
      <c r="M32" s="12"/>
      <c r="N32" s="23"/>
      <c r="O32" s="30"/>
      <c r="P32" s="23"/>
      <c r="R32" s="29">
        <f t="shared" si="1"/>
        <v>3395331.43</v>
      </c>
    </row>
    <row r="33" spans="1:18" x14ac:dyDescent="0.25">
      <c r="A33" s="4" t="s">
        <v>102</v>
      </c>
      <c r="B33" s="12"/>
      <c r="C33" s="12"/>
      <c r="D33" s="12"/>
      <c r="E33" s="12"/>
      <c r="F33" s="16">
        <v>5594.97</v>
      </c>
      <c r="H33" s="16">
        <v>1193</v>
      </c>
      <c r="I33" s="16">
        <v>243789.29</v>
      </c>
      <c r="J33" s="12">
        <v>8700.01</v>
      </c>
      <c r="K33" s="12">
        <v>970.01</v>
      </c>
      <c r="L33" s="12"/>
      <c r="M33" s="12"/>
      <c r="N33" s="30"/>
      <c r="O33" s="30"/>
      <c r="P33" s="23"/>
      <c r="R33" s="29">
        <f t="shared" si="1"/>
        <v>260247.28</v>
      </c>
    </row>
    <row r="34" spans="1:18" x14ac:dyDescent="0.25">
      <c r="A34" s="4" t="s">
        <v>23</v>
      </c>
      <c r="B34" s="12"/>
      <c r="C34" s="12"/>
      <c r="D34" s="12"/>
      <c r="E34" s="12"/>
      <c r="F34" s="16">
        <v>42922.400000000001</v>
      </c>
      <c r="H34" s="16">
        <v>5235</v>
      </c>
      <c r="I34" s="16">
        <v>5189.01</v>
      </c>
      <c r="J34" s="12">
        <v>275</v>
      </c>
      <c r="K34" s="12">
        <v>7540.0300000000007</v>
      </c>
      <c r="L34" s="12"/>
      <c r="M34" s="12"/>
      <c r="N34" s="30"/>
      <c r="O34" s="30"/>
      <c r="P34" s="23"/>
      <c r="R34" s="29">
        <f t="shared" si="1"/>
        <v>61161.440000000002</v>
      </c>
    </row>
    <row r="35" spans="1:18" x14ac:dyDescent="0.25">
      <c r="A35" s="4" t="s">
        <v>24</v>
      </c>
      <c r="B35" s="12">
        <v>65285558</v>
      </c>
      <c r="C35" s="12"/>
      <c r="D35" s="12"/>
      <c r="E35" s="12"/>
      <c r="F35" s="16">
        <v>4902372.1999999993</v>
      </c>
      <c r="G35" s="16">
        <v>6813435.5099999998</v>
      </c>
      <c r="H35" s="16">
        <v>6185016.9699999997</v>
      </c>
      <c r="I35" s="16">
        <v>5639495.870000001</v>
      </c>
      <c r="J35" s="12">
        <v>6102515.54</v>
      </c>
      <c r="K35" s="12">
        <v>5123113.58</v>
      </c>
      <c r="L35" s="12"/>
      <c r="M35" s="12"/>
      <c r="N35" s="30"/>
      <c r="O35" s="30"/>
      <c r="P35" s="23"/>
      <c r="R35" s="29">
        <f t="shared" si="1"/>
        <v>34765949.670000002</v>
      </c>
    </row>
    <row r="36" spans="1:18" x14ac:dyDescent="0.25">
      <c r="A36" s="4" t="s">
        <v>25</v>
      </c>
      <c r="B36" s="12">
        <v>0</v>
      </c>
      <c r="C36" s="12">
        <v>0</v>
      </c>
      <c r="D36" s="12"/>
      <c r="E36" s="12"/>
      <c r="F36" s="16">
        <v>0</v>
      </c>
      <c r="G36" s="16">
        <v>0</v>
      </c>
      <c r="H36" s="16">
        <v>0</v>
      </c>
      <c r="I36" s="16">
        <v>106340</v>
      </c>
      <c r="J36" s="12">
        <v>0</v>
      </c>
      <c r="K36" s="12">
        <v>0</v>
      </c>
      <c r="L36" s="12">
        <v>0</v>
      </c>
      <c r="M36" s="12"/>
      <c r="N36" s="23"/>
      <c r="O36" s="30"/>
      <c r="P36" s="23"/>
      <c r="R36" s="29">
        <f t="shared" si="1"/>
        <v>106340</v>
      </c>
    </row>
    <row r="37" spans="1:18" x14ac:dyDescent="0.25">
      <c r="A37" s="4" t="s">
        <v>26</v>
      </c>
      <c r="B37" s="12">
        <v>3420000</v>
      </c>
      <c r="C37" s="12">
        <v>651000</v>
      </c>
      <c r="D37" s="12"/>
      <c r="E37" s="12"/>
      <c r="F37" s="16">
        <v>3910</v>
      </c>
      <c r="G37" s="16">
        <v>1533098.8</v>
      </c>
      <c r="H37" s="16">
        <v>2207532.33</v>
      </c>
      <c r="J37" s="12"/>
      <c r="K37" s="12">
        <v>1805</v>
      </c>
      <c r="L37" s="12"/>
      <c r="M37" s="12"/>
      <c r="N37" s="30"/>
      <c r="O37" s="30"/>
      <c r="P37" s="23"/>
      <c r="R37" s="29">
        <f t="shared" si="1"/>
        <v>3746346.13</v>
      </c>
    </row>
    <row r="38" spans="1:18" x14ac:dyDescent="0.25">
      <c r="A38" s="3" t="s">
        <v>27</v>
      </c>
      <c r="B38" s="15">
        <f t="shared" ref="B38:L38" si="4">+B39+B40+B41+B42+B43+B44+B45+B46</f>
        <v>3774000</v>
      </c>
      <c r="C38" s="15">
        <f t="shared" si="4"/>
        <v>0</v>
      </c>
      <c r="D38" s="15">
        <f>+B38/12</f>
        <v>314500</v>
      </c>
      <c r="E38" s="15">
        <f>+D38*6</f>
        <v>1887000</v>
      </c>
      <c r="F38" s="15">
        <f t="shared" si="4"/>
        <v>485603.4</v>
      </c>
      <c r="G38" s="15">
        <f t="shared" si="4"/>
        <v>683092.10000000009</v>
      </c>
      <c r="H38" s="15">
        <f t="shared" si="4"/>
        <v>372500</v>
      </c>
      <c r="I38" s="15">
        <f t="shared" si="4"/>
        <v>412000</v>
      </c>
      <c r="J38" s="15">
        <f t="shared" si="4"/>
        <v>221583</v>
      </c>
      <c r="K38" s="15">
        <f t="shared" si="4"/>
        <v>589763</v>
      </c>
      <c r="L38" s="15">
        <f t="shared" si="4"/>
        <v>0</v>
      </c>
      <c r="M38" s="15">
        <f>SUM(M39)</f>
        <v>0</v>
      </c>
      <c r="N38" s="15">
        <f>SUM(N39:N40)</f>
        <v>0</v>
      </c>
      <c r="O38" s="15">
        <f>SUM(O39:O50)</f>
        <v>0</v>
      </c>
      <c r="P38" s="15">
        <f>SUM(P39:P56)</f>
        <v>0</v>
      </c>
      <c r="Q38" s="15">
        <f>+Q39</f>
        <v>0</v>
      </c>
      <c r="R38" s="15">
        <f t="shared" si="1"/>
        <v>2764541.5</v>
      </c>
    </row>
    <row r="39" spans="1:18" x14ac:dyDescent="0.25">
      <c r="A39" s="4" t="s">
        <v>28</v>
      </c>
      <c r="B39" s="12">
        <v>3774000</v>
      </c>
      <c r="C39" s="12"/>
      <c r="D39" s="12"/>
      <c r="E39" s="12"/>
      <c r="F39" s="16">
        <v>485603.4</v>
      </c>
      <c r="G39" s="16">
        <v>683092.10000000009</v>
      </c>
      <c r="H39" s="16">
        <v>372500</v>
      </c>
      <c r="I39" s="16">
        <v>412000</v>
      </c>
      <c r="J39" s="12">
        <v>221583</v>
      </c>
      <c r="K39" s="12">
        <v>589763</v>
      </c>
      <c r="L39" s="12"/>
      <c r="M39" s="12"/>
      <c r="N39" s="30"/>
      <c r="P39" s="23"/>
      <c r="R39" s="29">
        <f>+Q39+P39+O39+N39+M39+L39+K39+J39+I39+H39+G39+F39</f>
        <v>2764541.5</v>
      </c>
    </row>
    <row r="40" spans="1:18" x14ac:dyDescent="0.25">
      <c r="A40" s="4" t="s">
        <v>29</v>
      </c>
      <c r="B40" s="12"/>
      <c r="C40" s="12"/>
      <c r="D40" s="12"/>
      <c r="E40" s="12"/>
      <c r="J40" s="12"/>
      <c r="K40" s="12"/>
      <c r="L40" s="12"/>
      <c r="M40" s="12"/>
      <c r="N40" s="12"/>
      <c r="O40" s="30"/>
      <c r="P40" s="12"/>
      <c r="R40" s="29">
        <f t="shared" si="1"/>
        <v>0</v>
      </c>
    </row>
    <row r="41" spans="1:18" x14ac:dyDescent="0.25">
      <c r="A41" s="4" t="s">
        <v>30</v>
      </c>
      <c r="B41" s="12"/>
      <c r="C41" s="12"/>
      <c r="D41" s="12"/>
      <c r="E41" s="12"/>
      <c r="J41" s="12"/>
      <c r="K41" s="12"/>
      <c r="L41" s="12"/>
      <c r="M41" s="12"/>
      <c r="N41" s="12"/>
      <c r="O41" s="12"/>
      <c r="P41" s="12"/>
      <c r="R41" s="29">
        <f t="shared" si="1"/>
        <v>0</v>
      </c>
    </row>
    <row r="42" spans="1:18" x14ac:dyDescent="0.25">
      <c r="A42" s="4" t="s">
        <v>31</v>
      </c>
      <c r="B42" s="12"/>
      <c r="C42" s="12"/>
      <c r="D42" s="12"/>
      <c r="E42" s="12"/>
      <c r="J42" s="12"/>
      <c r="K42" s="12"/>
      <c r="L42" s="12"/>
      <c r="M42" s="12"/>
      <c r="N42" s="12"/>
      <c r="O42" s="12"/>
      <c r="P42" s="12"/>
      <c r="R42" s="29">
        <f t="shared" si="1"/>
        <v>0</v>
      </c>
    </row>
    <row r="43" spans="1:18" x14ac:dyDescent="0.25">
      <c r="A43" s="4" t="s">
        <v>32</v>
      </c>
      <c r="B43" s="12"/>
      <c r="C43" s="12"/>
      <c r="D43" s="12"/>
      <c r="E43" s="12"/>
      <c r="J43" s="12"/>
      <c r="K43" s="12"/>
      <c r="L43" s="12"/>
      <c r="M43" s="12"/>
      <c r="N43" s="12"/>
      <c r="O43" s="12"/>
      <c r="P43" s="12"/>
      <c r="R43" s="29">
        <f t="shared" si="1"/>
        <v>0</v>
      </c>
    </row>
    <row r="44" spans="1:18" x14ac:dyDescent="0.25">
      <c r="A44" s="4" t="s">
        <v>33</v>
      </c>
      <c r="B44" s="12"/>
      <c r="C44" s="12"/>
      <c r="D44" s="12"/>
      <c r="E44" s="12"/>
      <c r="J44" s="12"/>
      <c r="K44" s="12"/>
      <c r="L44" s="12"/>
      <c r="M44" s="12"/>
      <c r="N44" s="12"/>
      <c r="O44" s="12"/>
      <c r="P44" s="12"/>
      <c r="R44" s="29">
        <f t="shared" si="1"/>
        <v>0</v>
      </c>
    </row>
    <row r="45" spans="1:18" x14ac:dyDescent="0.25">
      <c r="A45" s="4" t="s">
        <v>34</v>
      </c>
      <c r="B45" s="12"/>
      <c r="C45" s="12"/>
      <c r="D45" s="12"/>
      <c r="E45" s="12"/>
      <c r="J45" s="12"/>
      <c r="K45" s="12"/>
      <c r="L45" s="12"/>
      <c r="M45" s="12"/>
      <c r="N45" s="12"/>
      <c r="O45" s="12"/>
      <c r="P45" s="12"/>
      <c r="R45" s="29">
        <f t="shared" si="1"/>
        <v>0</v>
      </c>
    </row>
    <row r="46" spans="1:18" x14ac:dyDescent="0.25">
      <c r="A46" s="4" t="s">
        <v>35</v>
      </c>
      <c r="B46" s="16"/>
      <c r="J46" s="13"/>
      <c r="K46" s="13"/>
      <c r="L46" s="13"/>
      <c r="M46" s="13"/>
      <c r="N46" s="13"/>
      <c r="O46" s="13"/>
      <c r="P46" s="13"/>
      <c r="R46" s="29">
        <f t="shared" si="1"/>
        <v>0</v>
      </c>
    </row>
    <row r="47" spans="1:18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2"/>
      <c r="O47" s="12"/>
      <c r="P47" s="12"/>
      <c r="Q47" s="23"/>
      <c r="R47" s="29">
        <f t="shared" si="1"/>
        <v>0</v>
      </c>
    </row>
    <row r="48" spans="1:18" x14ac:dyDescent="0.25">
      <c r="A48" s="4" t="s">
        <v>37</v>
      </c>
      <c r="B48" s="12"/>
      <c r="C48" s="12"/>
      <c r="D48" s="12"/>
      <c r="E48" s="12"/>
      <c r="J48" s="12"/>
      <c r="K48" s="12"/>
      <c r="L48" s="12"/>
      <c r="M48" s="12"/>
      <c r="N48" s="12"/>
      <c r="O48" s="12"/>
      <c r="P48" s="12"/>
      <c r="R48" s="29">
        <f t="shared" si="1"/>
        <v>0</v>
      </c>
    </row>
    <row r="49" spans="1:18" x14ac:dyDescent="0.25">
      <c r="A49" s="4" t="s">
        <v>38</v>
      </c>
      <c r="B49" s="12"/>
      <c r="C49" s="12"/>
      <c r="D49" s="12"/>
      <c r="E49" s="12"/>
      <c r="J49" s="12"/>
      <c r="K49" s="12"/>
      <c r="L49" s="12"/>
      <c r="M49" s="12"/>
      <c r="N49" s="12"/>
      <c r="O49" s="12"/>
      <c r="P49" s="12"/>
      <c r="R49" s="29">
        <f t="shared" si="1"/>
        <v>0</v>
      </c>
    </row>
    <row r="50" spans="1:18" x14ac:dyDescent="0.25">
      <c r="A50" s="4" t="s">
        <v>39</v>
      </c>
      <c r="B50" s="12">
        <v>0</v>
      </c>
      <c r="C50" s="12">
        <v>0</v>
      </c>
      <c r="D50" s="12"/>
      <c r="E50" s="12"/>
      <c r="F50" s="16">
        <v>0</v>
      </c>
      <c r="G50" s="16">
        <v>0</v>
      </c>
      <c r="H50" s="16">
        <v>0</v>
      </c>
      <c r="I50" s="16">
        <v>0</v>
      </c>
      <c r="J50" s="12">
        <v>0</v>
      </c>
      <c r="K50" s="12">
        <v>0</v>
      </c>
      <c r="L50" s="12">
        <v>0</v>
      </c>
      <c r="M50" s="12"/>
      <c r="N50" s="12"/>
      <c r="O50" s="12"/>
      <c r="P50" s="12"/>
      <c r="R50" s="29">
        <f t="shared" si="1"/>
        <v>0</v>
      </c>
    </row>
    <row r="51" spans="1:18" x14ac:dyDescent="0.25">
      <c r="A51" s="4" t="s">
        <v>40</v>
      </c>
      <c r="B51" s="12">
        <v>0</v>
      </c>
      <c r="C51" s="12">
        <v>0</v>
      </c>
      <c r="D51" s="12"/>
      <c r="E51" s="12"/>
      <c r="F51" s="16">
        <v>0</v>
      </c>
      <c r="G51" s="16">
        <v>0</v>
      </c>
      <c r="H51" s="16">
        <v>0</v>
      </c>
      <c r="I51" s="16">
        <v>0</v>
      </c>
      <c r="J51" s="12">
        <v>0</v>
      </c>
      <c r="K51" s="12">
        <v>0</v>
      </c>
      <c r="L51" s="12">
        <v>0</v>
      </c>
      <c r="M51" s="12"/>
      <c r="N51" s="12"/>
      <c r="O51" s="12"/>
      <c r="P51" s="12"/>
      <c r="R51" s="29">
        <f t="shared" si="1"/>
        <v>0</v>
      </c>
    </row>
    <row r="52" spans="1:18" x14ac:dyDescent="0.25">
      <c r="A52" s="4" t="s">
        <v>41</v>
      </c>
      <c r="B52" s="12">
        <v>0</v>
      </c>
      <c r="C52" s="12">
        <v>0</v>
      </c>
      <c r="D52" s="12"/>
      <c r="E52" s="12"/>
      <c r="F52" s="16">
        <v>0</v>
      </c>
      <c r="G52" s="16">
        <v>0</v>
      </c>
      <c r="H52" s="16">
        <v>0</v>
      </c>
      <c r="I52" s="16">
        <v>0</v>
      </c>
      <c r="J52" s="12">
        <v>0</v>
      </c>
      <c r="K52" s="12">
        <v>0</v>
      </c>
      <c r="L52" s="12">
        <v>0</v>
      </c>
      <c r="M52" s="12"/>
      <c r="N52" s="12"/>
      <c r="O52" s="12"/>
      <c r="P52" s="12"/>
      <c r="R52" s="29">
        <f t="shared" si="1"/>
        <v>0</v>
      </c>
    </row>
    <row r="53" spans="1:18" x14ac:dyDescent="0.25">
      <c r="A53" s="4" t="s">
        <v>42</v>
      </c>
      <c r="B53" s="12">
        <v>0</v>
      </c>
      <c r="C53" s="12">
        <v>0</v>
      </c>
      <c r="D53" s="12"/>
      <c r="E53" s="12"/>
      <c r="F53" s="16">
        <v>0</v>
      </c>
      <c r="G53" s="16">
        <v>0</v>
      </c>
      <c r="H53" s="16">
        <v>0</v>
      </c>
      <c r="I53" s="16">
        <v>0</v>
      </c>
      <c r="J53" s="12">
        <v>0</v>
      </c>
      <c r="K53" s="12">
        <v>0</v>
      </c>
      <c r="L53" s="12">
        <v>0</v>
      </c>
      <c r="M53" s="12"/>
      <c r="N53" s="12"/>
      <c r="O53" s="12"/>
      <c r="P53" s="12"/>
      <c r="R53" s="29">
        <f t="shared" si="1"/>
        <v>0</v>
      </c>
    </row>
    <row r="54" spans="1:18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/>
      <c r="E54" s="13"/>
      <c r="F54" s="13">
        <f t="shared" ref="F54" si="5">+F55+F56+F57+F58+F59+F60+F61+F62+F63</f>
        <v>0</v>
      </c>
      <c r="G54" s="13">
        <f>+G55+G56+G57+G58+G59+G60+G61+G62+G63</f>
        <v>675088.03</v>
      </c>
      <c r="H54" s="13">
        <f t="shared" ref="H54:K54" si="6">+H55+H56+H57+H58+H59+H60+H61+H62+H63</f>
        <v>24159291</v>
      </c>
      <c r="I54" s="13">
        <f t="shared" si="6"/>
        <v>39154500</v>
      </c>
      <c r="J54" s="13">
        <f t="shared" si="6"/>
        <v>0</v>
      </c>
      <c r="K54" s="13">
        <f t="shared" si="6"/>
        <v>3904198</v>
      </c>
      <c r="L54" s="13">
        <f t="shared" ref="L54" si="7">+L55+L56+L57+L58+L59+L60+L61+L62+L63</f>
        <v>0</v>
      </c>
      <c r="M54" s="13">
        <f>SUM(M55:M60)</f>
        <v>0</v>
      </c>
      <c r="N54" s="13"/>
      <c r="O54" s="13">
        <f>+O55</f>
        <v>0</v>
      </c>
      <c r="P54" s="13"/>
      <c r="Q54" s="13">
        <f>+Q55+Q56+Q59+Q61+Q62</f>
        <v>0</v>
      </c>
      <c r="R54" s="15">
        <f t="shared" si="1"/>
        <v>67893077.030000001</v>
      </c>
    </row>
    <row r="55" spans="1:18" x14ac:dyDescent="0.25">
      <c r="A55" s="4" t="s">
        <v>44</v>
      </c>
      <c r="B55" s="12">
        <v>0</v>
      </c>
      <c r="C55" s="12"/>
      <c r="D55" s="12"/>
      <c r="E55" s="12"/>
      <c r="G55" s="16">
        <v>675088.03</v>
      </c>
      <c r="H55" s="16">
        <v>93102</v>
      </c>
      <c r="I55" s="16">
        <v>5733000</v>
      </c>
      <c r="J55" s="12"/>
      <c r="K55" s="12"/>
      <c r="L55" s="12"/>
      <c r="M55" s="12"/>
      <c r="N55" s="23"/>
      <c r="O55" s="30"/>
      <c r="P55" s="23"/>
      <c r="R55" s="29">
        <f t="shared" si="1"/>
        <v>6501190.0300000003</v>
      </c>
    </row>
    <row r="56" spans="1:18" x14ac:dyDescent="0.25">
      <c r="A56" s="4" t="s">
        <v>103</v>
      </c>
      <c r="B56" s="12">
        <v>0</v>
      </c>
      <c r="C56" s="12"/>
      <c r="D56" s="12"/>
      <c r="E56" s="12"/>
      <c r="J56" s="12"/>
      <c r="K56" s="12"/>
      <c r="L56" s="12"/>
      <c r="M56" s="12"/>
      <c r="N56" s="23"/>
      <c r="O56" s="23"/>
      <c r="P56" s="23"/>
      <c r="Q56" s="23"/>
      <c r="R56" s="29">
        <f t="shared" si="1"/>
        <v>0</v>
      </c>
    </row>
    <row r="57" spans="1:18" x14ac:dyDescent="0.25">
      <c r="A57" s="4" t="s">
        <v>46</v>
      </c>
      <c r="B57" s="12">
        <v>0</v>
      </c>
      <c r="C57" s="12"/>
      <c r="D57" s="12"/>
      <c r="E57" s="12"/>
      <c r="J57" s="12"/>
      <c r="K57" s="12"/>
      <c r="L57" s="12"/>
      <c r="M57" s="12"/>
      <c r="N57" s="23"/>
      <c r="O57" s="23"/>
      <c r="P57" s="23"/>
      <c r="Q57" s="23"/>
      <c r="R57" s="29">
        <f t="shared" si="1"/>
        <v>0</v>
      </c>
    </row>
    <row r="58" spans="1:18" x14ac:dyDescent="0.25">
      <c r="A58" s="4" t="s">
        <v>47</v>
      </c>
      <c r="B58" s="12">
        <v>0</v>
      </c>
      <c r="C58" s="12"/>
      <c r="D58" s="12"/>
      <c r="E58" s="12"/>
      <c r="J58" s="12"/>
      <c r="K58" s="12">
        <v>3904198</v>
      </c>
      <c r="L58" s="12"/>
      <c r="M58" s="12"/>
      <c r="N58" s="23"/>
      <c r="O58" s="23"/>
      <c r="P58" s="23"/>
      <c r="Q58" s="23"/>
      <c r="R58" s="29">
        <f t="shared" si="1"/>
        <v>3904198</v>
      </c>
    </row>
    <row r="59" spans="1:18" x14ac:dyDescent="0.25">
      <c r="A59" s="4" t="s">
        <v>48</v>
      </c>
      <c r="B59" s="12">
        <v>0</v>
      </c>
      <c r="C59" s="12"/>
      <c r="D59" s="12"/>
      <c r="E59" s="12"/>
      <c r="J59" s="12"/>
      <c r="K59" s="12"/>
      <c r="L59" s="12"/>
      <c r="M59" s="12"/>
      <c r="N59" s="23"/>
      <c r="O59" s="23"/>
      <c r="P59" s="23"/>
      <c r="Q59" s="23"/>
      <c r="R59" s="29">
        <f t="shared" si="1"/>
        <v>0</v>
      </c>
    </row>
    <row r="60" spans="1:18" x14ac:dyDescent="0.25">
      <c r="A60" s="4" t="s">
        <v>49</v>
      </c>
      <c r="B60" s="12">
        <v>0</v>
      </c>
      <c r="C60" s="12"/>
      <c r="D60" s="12"/>
      <c r="E60" s="12"/>
      <c r="H60" s="16">
        <v>24066189</v>
      </c>
      <c r="J60" s="12"/>
      <c r="K60" s="12"/>
      <c r="L60" s="12"/>
      <c r="M60" s="12"/>
      <c r="N60" s="23"/>
      <c r="O60" s="23"/>
      <c r="P60" s="23"/>
      <c r="Q60" s="23"/>
      <c r="R60" s="29">
        <f t="shared" si="1"/>
        <v>24066189</v>
      </c>
    </row>
    <row r="61" spans="1:18" x14ac:dyDescent="0.25">
      <c r="A61" s="4" t="s">
        <v>50</v>
      </c>
      <c r="B61" s="12">
        <v>0</v>
      </c>
      <c r="C61" s="12">
        <v>0</v>
      </c>
      <c r="D61" s="12"/>
      <c r="E61" s="12"/>
      <c r="F61" s="16">
        <v>0</v>
      </c>
      <c r="G61" s="16">
        <v>0</v>
      </c>
      <c r="H61" s="16">
        <v>0</v>
      </c>
      <c r="I61" s="16">
        <v>0</v>
      </c>
      <c r="J61" s="12">
        <v>0</v>
      </c>
      <c r="K61" s="12">
        <v>0</v>
      </c>
      <c r="L61" s="12">
        <v>0</v>
      </c>
      <c r="M61" s="12"/>
      <c r="N61" s="23"/>
      <c r="O61" s="23"/>
      <c r="P61" s="23"/>
      <c r="Q61" s="23"/>
      <c r="R61" s="29">
        <f t="shared" si="1"/>
        <v>0</v>
      </c>
    </row>
    <row r="62" spans="1:18" x14ac:dyDescent="0.25">
      <c r="A62" s="4" t="s">
        <v>51</v>
      </c>
      <c r="B62" s="12">
        <v>0</v>
      </c>
      <c r="C62" s="12">
        <v>0</v>
      </c>
      <c r="D62" s="12"/>
      <c r="E62" s="12"/>
      <c r="F62" s="16">
        <v>0</v>
      </c>
      <c r="G62" s="16">
        <v>0</v>
      </c>
      <c r="I62" s="16">
        <v>33421500</v>
      </c>
      <c r="J62" s="12">
        <v>0</v>
      </c>
      <c r="K62" s="12">
        <v>0</v>
      </c>
      <c r="L62" s="12">
        <v>0</v>
      </c>
      <c r="M62" s="12"/>
      <c r="N62" s="23"/>
      <c r="O62" s="23"/>
      <c r="P62" s="23"/>
      <c r="Q62" s="23"/>
      <c r="R62" s="29">
        <f t="shared" si="1"/>
        <v>33421500</v>
      </c>
    </row>
    <row r="63" spans="1:18" x14ac:dyDescent="0.25">
      <c r="A63" s="4" t="s">
        <v>52</v>
      </c>
      <c r="B63" s="12">
        <v>0</v>
      </c>
      <c r="C63" s="12">
        <v>0</v>
      </c>
      <c r="D63" s="12"/>
      <c r="E63" s="12"/>
      <c r="F63" s="16">
        <v>0</v>
      </c>
      <c r="G63" s="16">
        <v>0</v>
      </c>
      <c r="H63" s="16">
        <v>0</v>
      </c>
      <c r="I63" s="16">
        <v>0</v>
      </c>
      <c r="J63" s="12">
        <v>0</v>
      </c>
      <c r="K63" s="12">
        <v>0</v>
      </c>
      <c r="L63" s="12">
        <v>0</v>
      </c>
      <c r="M63" s="12"/>
      <c r="N63" s="23"/>
      <c r="O63" s="23"/>
      <c r="P63" s="23"/>
      <c r="Q63" s="23"/>
      <c r="R63" s="29">
        <f t="shared" si="1"/>
        <v>0</v>
      </c>
    </row>
    <row r="64" spans="1:18" x14ac:dyDescent="0.25">
      <c r="A64" s="3" t="s">
        <v>53</v>
      </c>
      <c r="C64" s="15">
        <f>+C65+B66+B67+B68</f>
        <v>16431927.550000001</v>
      </c>
      <c r="D64" s="15"/>
      <c r="E64" s="15"/>
      <c r="F64" s="15">
        <f t="shared" ref="F64:O64" si="8">+F65+F66+F67+F68</f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/>
      <c r="N64" s="15">
        <f t="shared" si="8"/>
        <v>0</v>
      </c>
      <c r="O64" s="15">
        <f t="shared" si="8"/>
        <v>0</v>
      </c>
      <c r="P64" s="15"/>
      <c r="Q64" s="15"/>
      <c r="R64" s="15">
        <f t="shared" si="1"/>
        <v>0</v>
      </c>
    </row>
    <row r="65" spans="1:18" x14ac:dyDescent="0.25">
      <c r="A65" s="4" t="s">
        <v>54</v>
      </c>
      <c r="C65" s="16">
        <v>16431927.550000001</v>
      </c>
      <c r="J65" s="12"/>
      <c r="K65" s="12"/>
      <c r="L65" s="12"/>
      <c r="M65" s="12"/>
      <c r="N65" s="30"/>
      <c r="O65" s="30"/>
      <c r="P65" s="23"/>
      <c r="Q65" s="29"/>
      <c r="R65" s="29">
        <f t="shared" si="1"/>
        <v>0</v>
      </c>
    </row>
    <row r="66" spans="1:18" x14ac:dyDescent="0.25">
      <c r="A66" s="4" t="s">
        <v>55</v>
      </c>
      <c r="B66" s="12">
        <v>0</v>
      </c>
      <c r="C66" s="12">
        <v>0</v>
      </c>
      <c r="D66" s="12"/>
      <c r="E66" s="12"/>
      <c r="J66" s="12"/>
      <c r="K66" s="12"/>
      <c r="L66" s="12"/>
      <c r="M66" s="12"/>
      <c r="N66" s="23"/>
      <c r="O66" s="23"/>
      <c r="P66" s="23"/>
      <c r="R66" s="15">
        <f t="shared" si="1"/>
        <v>0</v>
      </c>
    </row>
    <row r="67" spans="1:18" x14ac:dyDescent="0.25">
      <c r="A67" s="4" t="s">
        <v>56</v>
      </c>
      <c r="B67" s="12">
        <v>0</v>
      </c>
      <c r="C67" s="12">
        <v>0</v>
      </c>
      <c r="D67" s="12"/>
      <c r="E67" s="12"/>
      <c r="F67" s="16">
        <v>0</v>
      </c>
      <c r="G67" s="16">
        <v>0</v>
      </c>
      <c r="H67" s="16">
        <v>0</v>
      </c>
      <c r="I67" s="16">
        <v>0</v>
      </c>
      <c r="J67" s="12">
        <v>0</v>
      </c>
      <c r="K67" s="12">
        <v>0</v>
      </c>
      <c r="L67" s="12">
        <v>0</v>
      </c>
      <c r="M67" s="12"/>
      <c r="N67" s="23"/>
      <c r="O67" s="23"/>
      <c r="P67" s="23"/>
      <c r="R67" s="15">
        <f t="shared" si="1"/>
        <v>0</v>
      </c>
    </row>
    <row r="68" spans="1:18" x14ac:dyDescent="0.25">
      <c r="A68" s="4" t="s">
        <v>57</v>
      </c>
      <c r="B68" s="12">
        <v>0</v>
      </c>
      <c r="C68" s="12">
        <v>0</v>
      </c>
      <c r="D68" s="12"/>
      <c r="E68" s="12"/>
      <c r="F68" s="16">
        <v>0</v>
      </c>
      <c r="G68" s="16">
        <v>0</v>
      </c>
      <c r="H68" s="16">
        <v>0</v>
      </c>
      <c r="I68" s="16">
        <v>0</v>
      </c>
      <c r="J68" s="12">
        <v>0</v>
      </c>
      <c r="K68" s="12">
        <v>0</v>
      </c>
      <c r="L68" s="12">
        <v>0</v>
      </c>
      <c r="M68" s="12"/>
      <c r="N68" s="23"/>
      <c r="O68" s="23"/>
      <c r="P68" s="23"/>
      <c r="R68" s="15">
        <f t="shared" si="1"/>
        <v>0</v>
      </c>
    </row>
    <row r="69" spans="1:18" x14ac:dyDescent="0.25">
      <c r="A69" s="3" t="s">
        <v>58</v>
      </c>
      <c r="B69" s="15">
        <f>+B70+B71+B72</f>
        <v>0</v>
      </c>
      <c r="C69" s="15">
        <f>+C70+C71+C72</f>
        <v>0</v>
      </c>
      <c r="D69" s="15"/>
      <c r="E69" s="15"/>
      <c r="F69" s="15">
        <f t="shared" ref="F69:G69" si="9">+F70+F71+F72</f>
        <v>0</v>
      </c>
      <c r="G69" s="15">
        <f t="shared" si="9"/>
        <v>0</v>
      </c>
      <c r="H69" s="15">
        <f t="shared" ref="H69:J69" si="10">+H70+H71+H72</f>
        <v>0</v>
      </c>
      <c r="I69" s="15">
        <f t="shared" si="10"/>
        <v>0</v>
      </c>
      <c r="J69" s="15">
        <f t="shared" si="10"/>
        <v>0</v>
      </c>
      <c r="K69" s="15">
        <f t="shared" ref="K69:L69" si="11">+K70+K71+K72</f>
        <v>0</v>
      </c>
      <c r="L69" s="15">
        <f t="shared" si="11"/>
        <v>0</v>
      </c>
      <c r="M69" s="15"/>
      <c r="N69" s="15"/>
      <c r="O69" s="15"/>
      <c r="P69" s="15"/>
      <c r="Q69" s="15"/>
      <c r="R69" s="15">
        <f t="shared" si="1"/>
        <v>0</v>
      </c>
    </row>
    <row r="70" spans="1:18" x14ac:dyDescent="0.25">
      <c r="A70" s="4" t="s">
        <v>59</v>
      </c>
      <c r="B70" s="12">
        <v>0</v>
      </c>
      <c r="C70" s="12">
        <v>0</v>
      </c>
      <c r="D70" s="12"/>
      <c r="E70" s="12"/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N70" s="12"/>
      <c r="O70" s="12"/>
      <c r="P70" s="12"/>
      <c r="R70" s="15">
        <f t="shared" si="1"/>
        <v>0</v>
      </c>
    </row>
    <row r="71" spans="1:18" x14ac:dyDescent="0.25">
      <c r="A71" s="4" t="s">
        <v>60</v>
      </c>
      <c r="B71" s="12">
        <v>0</v>
      </c>
      <c r="C71" s="12">
        <v>0</v>
      </c>
      <c r="D71" s="12"/>
      <c r="E71" s="12"/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N71" s="12"/>
      <c r="O71" s="12"/>
      <c r="P71" s="12"/>
      <c r="R71" s="15">
        <f t="shared" si="1"/>
        <v>0</v>
      </c>
    </row>
    <row r="72" spans="1:18" x14ac:dyDescent="0.25">
      <c r="A72" s="14" t="s">
        <v>97</v>
      </c>
      <c r="B72" s="12">
        <v>0</v>
      </c>
      <c r="C72" s="12">
        <v>0</v>
      </c>
      <c r="D72" s="12"/>
      <c r="E72" s="12"/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N72" s="23"/>
      <c r="O72" s="23"/>
      <c r="P72" s="23"/>
      <c r="R72" s="15">
        <f t="shared" si="1"/>
        <v>0</v>
      </c>
    </row>
    <row r="73" spans="1:18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/>
      <c r="E73" s="15"/>
      <c r="F73" s="15">
        <f t="shared" ref="F73:G73" si="12">+F74+F75+F76</f>
        <v>0</v>
      </c>
      <c r="G73" s="15">
        <f t="shared" si="12"/>
        <v>0</v>
      </c>
      <c r="H73" s="15">
        <f t="shared" ref="H73:I73" si="13">+H74+H75+H76</f>
        <v>0</v>
      </c>
      <c r="I73" s="15">
        <f t="shared" si="13"/>
        <v>0</v>
      </c>
      <c r="J73" s="15">
        <f t="shared" ref="J73" si="14">+J74+J75+J76</f>
        <v>0</v>
      </c>
      <c r="K73" s="15">
        <f t="shared" ref="K73:L73" si="15">+K74+K75+K76</f>
        <v>0</v>
      </c>
      <c r="L73" s="15">
        <f t="shared" si="15"/>
        <v>0</v>
      </c>
      <c r="M73" s="15"/>
      <c r="N73" s="13"/>
      <c r="O73" s="13"/>
      <c r="P73" s="13"/>
      <c r="Q73" s="23"/>
      <c r="R73" s="15">
        <f t="shared" si="1"/>
        <v>0</v>
      </c>
    </row>
    <row r="74" spans="1:18" x14ac:dyDescent="0.25">
      <c r="A74" s="4" t="s">
        <v>62</v>
      </c>
      <c r="B74" s="12">
        <v>0</v>
      </c>
      <c r="C74" s="12">
        <v>0</v>
      </c>
      <c r="D74" s="12"/>
      <c r="E74" s="12"/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N74" s="24"/>
      <c r="O74" s="24"/>
      <c r="P74" s="24"/>
      <c r="Q74" s="23"/>
      <c r="R74" s="15">
        <f t="shared" si="1"/>
        <v>0</v>
      </c>
    </row>
    <row r="75" spans="1:18" x14ac:dyDescent="0.25">
      <c r="A75" s="4" t="s">
        <v>63</v>
      </c>
      <c r="B75" s="12">
        <v>0</v>
      </c>
      <c r="C75" s="12">
        <v>0</v>
      </c>
      <c r="D75" s="12"/>
      <c r="E75" s="12"/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N75" s="23"/>
      <c r="O75" s="23"/>
      <c r="P75" s="23"/>
      <c r="Q75" s="23"/>
      <c r="R75" s="15">
        <f t="shared" si="1"/>
        <v>0</v>
      </c>
    </row>
    <row r="76" spans="1:18" x14ac:dyDescent="0.25">
      <c r="A76" s="4" t="s">
        <v>64</v>
      </c>
      <c r="B76" s="12">
        <v>0</v>
      </c>
      <c r="C76" s="12">
        <v>0</v>
      </c>
      <c r="D76" s="12"/>
      <c r="E76" s="12"/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N76" s="23"/>
      <c r="O76" s="23"/>
      <c r="P76" s="23"/>
      <c r="Q76" s="23"/>
      <c r="R76" s="15">
        <f t="shared" si="1"/>
        <v>0</v>
      </c>
    </row>
    <row r="77" spans="1:18" x14ac:dyDescent="0.25">
      <c r="A77" s="1" t="s">
        <v>69</v>
      </c>
      <c r="B77" s="17">
        <f>+B78+B79+B80</f>
        <v>0</v>
      </c>
      <c r="C77" s="17">
        <f>+C78+C79+C80</f>
        <v>0</v>
      </c>
      <c r="D77" s="17"/>
      <c r="E77" s="17"/>
      <c r="F77" s="17">
        <f t="shared" ref="F77:G77" si="16">+F78+F79+F80</f>
        <v>0</v>
      </c>
      <c r="G77" s="17">
        <f t="shared" si="16"/>
        <v>0</v>
      </c>
      <c r="H77" s="17">
        <f t="shared" ref="H77:I77" si="17">+H78+H79+H80</f>
        <v>0</v>
      </c>
      <c r="I77" s="17">
        <f t="shared" si="17"/>
        <v>0</v>
      </c>
      <c r="J77" s="17">
        <f t="shared" ref="J77" si="18">+J78+J79+J80</f>
        <v>0</v>
      </c>
      <c r="K77" s="17">
        <f t="shared" ref="K77:L77" si="19">+K78+K79+K80</f>
        <v>0</v>
      </c>
      <c r="L77" s="17">
        <f t="shared" si="19"/>
        <v>0</v>
      </c>
      <c r="M77" s="17"/>
      <c r="N77" s="22"/>
      <c r="O77" s="22"/>
      <c r="P77" s="22"/>
      <c r="Q77" s="15"/>
      <c r="R77" s="15">
        <f t="shared" ref="R77:R85" si="20">+Q77+P77+O77+N77+M77+L77+K77+J77+I77+H77+G77+F77</f>
        <v>0</v>
      </c>
    </row>
    <row r="78" spans="1:18" x14ac:dyDescent="0.25">
      <c r="A78" s="3" t="s">
        <v>70</v>
      </c>
      <c r="B78" s="15">
        <f>+B79+B80</f>
        <v>0</v>
      </c>
      <c r="C78" s="15">
        <f>+C79+C80</f>
        <v>0</v>
      </c>
      <c r="D78" s="15"/>
      <c r="E78" s="15"/>
      <c r="F78" s="15">
        <f t="shared" ref="F78:G78" si="21">+F79+F80</f>
        <v>0</v>
      </c>
      <c r="G78" s="15">
        <f t="shared" si="21"/>
        <v>0</v>
      </c>
      <c r="H78" s="15">
        <f t="shared" ref="H78:I78" si="22">+H79+H80</f>
        <v>0</v>
      </c>
      <c r="I78" s="15">
        <f t="shared" si="22"/>
        <v>0</v>
      </c>
      <c r="J78" s="15">
        <f t="shared" ref="J78:K78" si="23">+J79+J80</f>
        <v>0</v>
      </c>
      <c r="K78" s="15">
        <f t="shared" si="23"/>
        <v>0</v>
      </c>
      <c r="L78" s="15">
        <f t="shared" ref="L78" si="24">+L79+L80</f>
        <v>0</v>
      </c>
      <c r="M78" s="15"/>
      <c r="N78" s="25"/>
      <c r="O78" s="25"/>
      <c r="P78" s="25"/>
      <c r="Q78" s="25"/>
      <c r="R78" s="15">
        <f t="shared" si="20"/>
        <v>0</v>
      </c>
    </row>
    <row r="79" spans="1:18" x14ac:dyDescent="0.25">
      <c r="A79" s="4" t="s">
        <v>71</v>
      </c>
      <c r="B79" s="12">
        <v>0</v>
      </c>
      <c r="C79" s="12">
        <v>0</v>
      </c>
      <c r="D79" s="12"/>
      <c r="E79" s="12"/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N79" s="12"/>
      <c r="O79" s="12"/>
      <c r="P79" s="12"/>
      <c r="Q79" s="12"/>
      <c r="R79" s="15">
        <f t="shared" si="20"/>
        <v>0</v>
      </c>
    </row>
    <row r="80" spans="1:18" x14ac:dyDescent="0.25">
      <c r="A80" s="4" t="s">
        <v>72</v>
      </c>
      <c r="B80" s="12">
        <v>0</v>
      </c>
      <c r="C80" s="12">
        <v>0</v>
      </c>
      <c r="D80" s="12"/>
      <c r="E80" s="12"/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N80" s="25"/>
      <c r="O80" s="25"/>
      <c r="P80" s="25"/>
      <c r="Q80" s="25"/>
      <c r="R80" s="15">
        <f t="shared" si="20"/>
        <v>0</v>
      </c>
    </row>
    <row r="81" spans="1:18" x14ac:dyDescent="0.25">
      <c r="A81" s="3" t="s">
        <v>73</v>
      </c>
      <c r="B81" s="15">
        <f>+B82+B83</f>
        <v>0</v>
      </c>
      <c r="C81" s="15">
        <f>+C82+C83</f>
        <v>0</v>
      </c>
      <c r="D81" s="15"/>
      <c r="E81" s="15"/>
      <c r="F81" s="15">
        <f t="shared" ref="F81:G81" si="25">+F82+F83</f>
        <v>0</v>
      </c>
      <c r="G81" s="15">
        <f t="shared" si="25"/>
        <v>0</v>
      </c>
      <c r="H81" s="15">
        <f t="shared" ref="H81:I81" si="26">+H82+H83</f>
        <v>0</v>
      </c>
      <c r="I81" s="15">
        <f t="shared" si="26"/>
        <v>0</v>
      </c>
      <c r="J81" s="15">
        <f t="shared" ref="J81" si="27">+J82+J83</f>
        <v>0</v>
      </c>
      <c r="K81" s="15">
        <f t="shared" ref="K81:L81" si="28">+K82+K83</f>
        <v>0</v>
      </c>
      <c r="L81" s="15">
        <f t="shared" si="28"/>
        <v>0</v>
      </c>
      <c r="M81" s="15"/>
      <c r="N81" s="25"/>
      <c r="O81" s="25"/>
      <c r="P81" s="25"/>
      <c r="Q81" s="25"/>
      <c r="R81" s="15">
        <f t="shared" si="20"/>
        <v>0</v>
      </c>
    </row>
    <row r="82" spans="1:18" x14ac:dyDescent="0.25">
      <c r="A82" s="4" t="s">
        <v>74</v>
      </c>
      <c r="B82" s="12">
        <v>0</v>
      </c>
      <c r="C82" s="12">
        <v>0</v>
      </c>
      <c r="D82" s="12"/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/>
      <c r="N82" s="25"/>
      <c r="O82" s="25"/>
      <c r="P82" s="25"/>
      <c r="Q82" s="25"/>
      <c r="R82" s="15">
        <f t="shared" si="20"/>
        <v>0</v>
      </c>
    </row>
    <row r="83" spans="1:18" x14ac:dyDescent="0.25">
      <c r="A83" s="4" t="s">
        <v>75</v>
      </c>
      <c r="B83" s="12">
        <v>0</v>
      </c>
      <c r="C83" s="12">
        <v>0</v>
      </c>
      <c r="D83" s="12"/>
      <c r="E83" s="12"/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N83" s="25"/>
      <c r="O83" s="25"/>
      <c r="P83" s="25"/>
      <c r="Q83" s="25"/>
      <c r="R83" s="15">
        <f t="shared" si="20"/>
        <v>0</v>
      </c>
    </row>
    <row r="84" spans="1:18" x14ac:dyDescent="0.25">
      <c r="A84" s="3" t="s">
        <v>76</v>
      </c>
      <c r="B84" s="15">
        <f>+B85</f>
        <v>0</v>
      </c>
      <c r="C84" s="15">
        <f>+C85</f>
        <v>0</v>
      </c>
      <c r="D84" s="15"/>
      <c r="E84" s="15"/>
      <c r="F84" s="15">
        <f t="shared" ref="F84:L84" si="29">+F85</f>
        <v>0</v>
      </c>
      <c r="G84" s="15">
        <f t="shared" si="29"/>
        <v>0</v>
      </c>
      <c r="H84" s="15">
        <f t="shared" si="29"/>
        <v>0</v>
      </c>
      <c r="I84" s="15">
        <f t="shared" si="29"/>
        <v>0</v>
      </c>
      <c r="J84" s="15">
        <f t="shared" si="29"/>
        <v>0</v>
      </c>
      <c r="K84" s="15">
        <f t="shared" si="29"/>
        <v>0</v>
      </c>
      <c r="L84" s="15">
        <f t="shared" si="29"/>
        <v>0</v>
      </c>
      <c r="M84" s="15"/>
      <c r="N84" s="25"/>
      <c r="O84" s="25"/>
      <c r="P84" s="25"/>
      <c r="Q84" s="25"/>
      <c r="R84" s="15">
        <f t="shared" si="20"/>
        <v>0</v>
      </c>
    </row>
    <row r="85" spans="1:18" x14ac:dyDescent="0.25">
      <c r="A85" s="4" t="s">
        <v>77</v>
      </c>
      <c r="B85" s="12">
        <v>0</v>
      </c>
      <c r="C85" s="12">
        <v>0</v>
      </c>
      <c r="D85" s="12"/>
      <c r="E85" s="12"/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N85" s="25"/>
      <c r="O85" s="25"/>
      <c r="P85" s="25"/>
      <c r="Q85" s="25"/>
      <c r="R85" s="15">
        <f t="shared" si="20"/>
        <v>0</v>
      </c>
    </row>
    <row r="86" spans="1:18" x14ac:dyDescent="0.25">
      <c r="A86" s="18" t="s">
        <v>117</v>
      </c>
      <c r="B86" s="19">
        <f>+B69+B54+B38+B28+B18+B12</f>
        <v>2314222630.0039997</v>
      </c>
      <c r="C86" s="19">
        <f>+C28+C64</f>
        <v>24384127.550000001</v>
      </c>
      <c r="D86" s="19"/>
      <c r="E86" s="19"/>
      <c r="F86" s="19">
        <f>+F84+F81+F73+F69+F64+F54+F47+F38+F28+F18+F12</f>
        <v>178354231.52000004</v>
      </c>
      <c r="G86" s="19">
        <f>+G69+G54+G38+G28+G18+G12+G64+G73</f>
        <v>197828618.97</v>
      </c>
      <c r="H86" s="19">
        <f>+H69+H54+H38+H28+H18+H12+H64+H73</f>
        <v>360777722.89999998</v>
      </c>
      <c r="I86" s="19">
        <f>+I69+I54+I38+I28+I18+I12+I64</f>
        <v>221215728.62</v>
      </c>
      <c r="J86" s="19">
        <f>+J69+J54+J38+J28+J18+J12+J64</f>
        <v>182371193.44000003</v>
      </c>
      <c r="K86" s="19">
        <f>+K69+K54+K38+K28+K18+K12+K64+K73</f>
        <v>187942675.93000001</v>
      </c>
      <c r="L86" s="19">
        <f>+L69+L54+L38+L28+L18+L12+L64+L73</f>
        <v>0</v>
      </c>
      <c r="M86" s="19">
        <f>+M69+M54+M38+M28+M18+M12+M64+M73</f>
        <v>0</v>
      </c>
      <c r="N86" s="19">
        <f>+N12+N18+N28+N38+N54+N69+N64</f>
        <v>0</v>
      </c>
      <c r="O86" s="19">
        <f>+O12+O18+O28+O38+O54+O69+O64</f>
        <v>0</v>
      </c>
      <c r="P86" s="19">
        <f>+P69+P54+P38+P28+P18+P12+P64</f>
        <v>0</v>
      </c>
      <c r="Q86" s="19">
        <f>+Q69+Q54+Q38+Q28+Q18+Q12+Q64</f>
        <v>0</v>
      </c>
      <c r="R86" s="28">
        <f>+Q86+P86+O86+N86+M86+L86+K86+J86+I86+H86+G86+F86</f>
        <v>1328490171.3799999</v>
      </c>
    </row>
    <row r="88" spans="1:18" x14ac:dyDescent="0.25">
      <c r="A88" t="s">
        <v>121</v>
      </c>
    </row>
    <row r="89" spans="1:18" x14ac:dyDescent="0.25">
      <c r="A89" s="21" t="s">
        <v>110</v>
      </c>
    </row>
    <row r="90" spans="1:18" x14ac:dyDescent="0.25">
      <c r="A90" t="s">
        <v>111</v>
      </c>
    </row>
    <row r="91" spans="1:18" x14ac:dyDescent="0.25">
      <c r="A91" t="s">
        <v>112</v>
      </c>
    </row>
    <row r="92" spans="1:18" x14ac:dyDescent="0.25">
      <c r="A92" t="s">
        <v>113</v>
      </c>
    </row>
    <row r="93" spans="1:18" x14ac:dyDescent="0.25">
      <c r="A93" t="s">
        <v>114</v>
      </c>
    </row>
    <row r="98" spans="1:24" x14ac:dyDescent="0.25">
      <c r="A98" t="s">
        <v>115</v>
      </c>
    </row>
    <row r="99" spans="1:24" x14ac:dyDescent="0.25">
      <c r="A99" t="s">
        <v>116</v>
      </c>
    </row>
    <row r="100" spans="1:24" x14ac:dyDescent="0.25">
      <c r="F100"/>
    </row>
    <row r="101" spans="1:24" x14ac:dyDescent="0.25">
      <c r="A101" s="34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4"/>
      <c r="T101" s="34"/>
      <c r="U101" s="34"/>
      <c r="V101" s="34"/>
      <c r="W101" s="34"/>
      <c r="X101" s="34"/>
    </row>
    <row r="102" spans="1:24" x14ac:dyDescent="0.25">
      <c r="A102" s="34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4"/>
      <c r="T102" s="34"/>
      <c r="U102" s="34"/>
      <c r="V102" s="34"/>
      <c r="W102" s="34"/>
      <c r="X102" s="34"/>
    </row>
    <row r="103" spans="1:24" x14ac:dyDescent="0.25">
      <c r="A103" s="36"/>
      <c r="B103" s="37" t="s">
        <v>118</v>
      </c>
      <c r="C103" s="38"/>
      <c r="D103" s="38"/>
      <c r="E103" s="38"/>
      <c r="F103" s="38"/>
      <c r="G103" s="39"/>
      <c r="H103" s="40" t="s">
        <v>119</v>
      </c>
      <c r="I103" s="36"/>
      <c r="J103" s="39"/>
      <c r="K103" s="39"/>
      <c r="L103" s="39"/>
      <c r="M103" s="38"/>
      <c r="N103" s="39"/>
      <c r="O103" s="39"/>
      <c r="P103" s="39"/>
      <c r="Q103" s="39"/>
      <c r="R103" s="39"/>
      <c r="S103" s="41"/>
      <c r="T103" s="39"/>
      <c r="U103" s="39"/>
      <c r="V103" s="42"/>
      <c r="W103" s="43"/>
      <c r="X103" s="39"/>
    </row>
    <row r="104" spans="1:24" x14ac:dyDescent="0.25">
      <c r="A104" s="36"/>
      <c r="B104" s="37"/>
      <c r="C104" s="34"/>
      <c r="D104" s="34"/>
      <c r="E104" s="34"/>
      <c r="F104" s="35"/>
      <c r="G104" s="39"/>
      <c r="H104" s="34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41"/>
      <c r="T104" s="39"/>
      <c r="U104" s="39"/>
      <c r="V104" s="42"/>
      <c r="W104" s="43"/>
      <c r="X104" s="39"/>
    </row>
    <row r="105" spans="1:24" x14ac:dyDescent="0.25">
      <c r="A105" s="36"/>
      <c r="B105" s="36"/>
      <c r="C105" s="34"/>
      <c r="D105" s="34"/>
      <c r="E105" s="34"/>
      <c r="F105" s="35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41"/>
      <c r="T105" s="39"/>
      <c r="U105" s="39"/>
      <c r="V105" s="42"/>
      <c r="W105" s="43"/>
      <c r="X105" s="39"/>
    </row>
    <row r="106" spans="1:24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</row>
    <row r="107" spans="1:24" x14ac:dyDescent="0.25">
      <c r="A107" s="36"/>
      <c r="B107" s="36"/>
      <c r="C107" s="38"/>
      <c r="D107" s="38"/>
      <c r="E107" s="38"/>
      <c r="F107" s="38"/>
      <c r="G107" s="39"/>
      <c r="H107" s="36"/>
      <c r="I107" s="36"/>
      <c r="J107" s="36"/>
      <c r="K107" s="36"/>
      <c r="L107" s="36"/>
      <c r="M107" s="36"/>
      <c r="N107" s="36"/>
      <c r="O107" s="39"/>
      <c r="P107" s="36"/>
      <c r="Q107" s="36"/>
      <c r="R107" s="36"/>
      <c r="S107" s="44"/>
      <c r="T107" s="36"/>
      <c r="U107" s="36"/>
      <c r="V107" s="36"/>
      <c r="W107" s="45"/>
      <c r="X107" s="36"/>
    </row>
    <row r="108" spans="1:24" x14ac:dyDescent="0.25">
      <c r="A108" s="36"/>
      <c r="B108" s="36"/>
      <c r="C108" s="38"/>
      <c r="D108" s="38"/>
      <c r="E108" s="38"/>
      <c r="F108" s="38"/>
      <c r="G108" s="39"/>
      <c r="H108" s="36"/>
      <c r="I108" s="36"/>
      <c r="J108" s="39"/>
      <c r="K108" s="39"/>
      <c r="L108" s="36"/>
      <c r="M108" s="36"/>
      <c r="N108" s="36"/>
      <c r="O108" s="36"/>
      <c r="P108" s="36"/>
      <c r="Q108" s="36"/>
      <c r="R108" s="36"/>
      <c r="S108" s="44"/>
      <c r="T108" s="36"/>
      <c r="U108" s="36"/>
      <c r="V108" s="36"/>
      <c r="W108" s="45"/>
      <c r="X108" s="36"/>
    </row>
    <row r="109" spans="1:24" x14ac:dyDescent="0.25">
      <c r="A109" s="36"/>
      <c r="B109" s="36"/>
      <c r="C109" s="38"/>
      <c r="D109" s="38"/>
      <c r="E109" s="38"/>
      <c r="F109" s="38"/>
      <c r="G109" s="36"/>
      <c r="H109" s="36"/>
      <c r="I109" s="36"/>
      <c r="J109" s="39"/>
      <c r="K109" s="39"/>
      <c r="L109" s="36"/>
      <c r="M109" s="36"/>
      <c r="N109" s="36"/>
      <c r="O109" s="36"/>
      <c r="P109" s="36"/>
      <c r="Q109" s="36"/>
      <c r="R109" s="36"/>
      <c r="S109" s="44"/>
      <c r="T109" s="36"/>
      <c r="U109" s="36"/>
      <c r="V109" s="36"/>
      <c r="W109" s="45"/>
      <c r="X109" s="36"/>
    </row>
    <row r="110" spans="1:24" x14ac:dyDescent="0.25">
      <c r="A110" s="36"/>
      <c r="B110" s="36"/>
      <c r="C110" s="88" t="s">
        <v>120</v>
      </c>
      <c r="D110" s="88"/>
      <c r="E110" s="88"/>
      <c r="F110" s="88"/>
      <c r="G110" s="88"/>
      <c r="H110" s="36"/>
      <c r="I110" s="36"/>
      <c r="J110" s="38"/>
      <c r="K110" s="39"/>
      <c r="L110" s="36"/>
      <c r="M110" s="36"/>
      <c r="N110" s="36"/>
      <c r="O110" s="36"/>
      <c r="P110" s="36"/>
      <c r="Q110" s="36"/>
      <c r="R110" s="36"/>
      <c r="S110" s="44"/>
      <c r="T110" s="36"/>
      <c r="U110" s="36"/>
      <c r="V110" s="36"/>
      <c r="W110" s="45"/>
      <c r="X110" s="36"/>
    </row>
    <row r="111" spans="1:24" x14ac:dyDescent="0.25">
      <c r="A111" s="34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4"/>
      <c r="T111" s="34"/>
      <c r="U111" s="34"/>
      <c r="V111" s="34"/>
      <c r="W111" s="34"/>
      <c r="X111" s="34"/>
    </row>
    <row r="112" spans="1:24" x14ac:dyDescent="0.25">
      <c r="A112" s="34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4"/>
      <c r="T112" s="34"/>
      <c r="U112" s="34"/>
      <c r="V112" s="34"/>
      <c r="W112" s="34"/>
      <c r="X112" s="34"/>
    </row>
    <row r="113" spans="1:24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4"/>
      <c r="T113" s="34"/>
      <c r="U113" s="34"/>
      <c r="V113" s="34"/>
      <c r="W113" s="34"/>
      <c r="X113" s="34"/>
    </row>
    <row r="114" spans="1:24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4"/>
      <c r="T114" s="34"/>
      <c r="U114" s="34"/>
      <c r="V114" s="34"/>
      <c r="W114" s="34"/>
      <c r="X114" s="34"/>
    </row>
    <row r="121" spans="1:24" x14ac:dyDescent="0.25">
      <c r="F121"/>
    </row>
  </sheetData>
  <mergeCells count="11">
    <mergeCell ref="A106:X106"/>
    <mergeCell ref="C110:G110"/>
    <mergeCell ref="A7:R7"/>
    <mergeCell ref="F9:R9"/>
    <mergeCell ref="A3:R3"/>
    <mergeCell ref="A4:R4"/>
    <mergeCell ref="A9:A10"/>
    <mergeCell ref="B9:B10"/>
    <mergeCell ref="C9:C10"/>
    <mergeCell ref="A5:R5"/>
    <mergeCell ref="A6:R6"/>
  </mergeCells>
  <pageMargins left="0.35433070866141736" right="0.19685039370078741" top="0.23622047244094491" bottom="0.23622047244094491" header="0.15748031496062992" footer="0.15748031496062992"/>
  <pageSetup scale="49" orientation="landscape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3" t="s">
        <v>78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3:17" ht="21" customHeight="1" x14ac:dyDescent="0.25">
      <c r="C4" s="75" t="s">
        <v>67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3:17" ht="15.75" x14ac:dyDescent="0.25">
      <c r="C5" s="77" t="s">
        <v>68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3:17" ht="15.75" customHeight="1" x14ac:dyDescent="0.25">
      <c r="C6" s="79" t="s">
        <v>94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3:17" ht="15.75" customHeight="1" x14ac:dyDescent="0.25">
      <c r="C7" s="80" t="s">
        <v>79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 (2)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2025-11-12T20:35:59Z</cp:lastPrinted>
  <dcterms:created xsi:type="dcterms:W3CDTF">2021-07-29T18:58:50Z</dcterms:created>
  <dcterms:modified xsi:type="dcterms:W3CDTF">2025-11-13T18:21:43Z</dcterms:modified>
</cp:coreProperties>
</file>