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20055" windowHeight="7935"/>
  </bookViews>
  <sheets>
    <sheet name="Notas a los Estados" sheetId="1" r:id="rId1"/>
  </sheets>
  <definedNames>
    <definedName name="_Toc260211680" localSheetId="0">'Notas a los Estados'!#REF!</definedName>
    <definedName name="OLE_LINK2" localSheetId="0">'Notas a los Estados'!$B$19</definedName>
    <definedName name="OLE_LINK25" localSheetId="0">'Notas a los Estados'!$B$181</definedName>
    <definedName name="OLE_LINK31" localSheetId="0">'Notas a los Estados'!$B$203</definedName>
    <definedName name="OLE_LINK37" localSheetId="0">'Notas a los Estados'!$B$204</definedName>
    <definedName name="OLE_LINK45" localSheetId="0">'Notas a los Estados'!#REF!</definedName>
    <definedName name="OLE_LINK55" localSheetId="0">'Notas a los Estados'!#REF!</definedName>
    <definedName name="OLE_LINK57" localSheetId="0">'Notas a los Estados'!#REF!</definedName>
    <definedName name="OLE_LINK61" localSheetId="0">'Notas a los Estados'!$B$38</definedName>
    <definedName name="OLE_LINK97" localSheetId="0">'Notas a los Estados'!$B$237</definedName>
  </definedNames>
  <calcPr calcId="124519"/>
</workbook>
</file>

<file path=xl/calcChain.xml><?xml version="1.0" encoding="utf-8"?>
<calcChain xmlns="http://schemas.openxmlformats.org/spreadsheetml/2006/main">
  <c r="E19" i="1"/>
  <c r="E24" s="1"/>
  <c r="C24"/>
  <c r="C27" s="1"/>
  <c r="C34"/>
  <c r="E34"/>
  <c r="E26" s="1"/>
  <c r="C43"/>
  <c r="E43"/>
  <c r="C54"/>
  <c r="E54"/>
  <c r="C56"/>
  <c r="E56"/>
  <c r="C70"/>
  <c r="E70"/>
  <c r="C81"/>
  <c r="C84" s="1"/>
  <c r="E81"/>
  <c r="E84" s="1"/>
  <c r="C94"/>
  <c r="C97" s="1"/>
  <c r="E97"/>
  <c r="C106"/>
  <c r="E106"/>
  <c r="E108" s="1"/>
  <c r="C118"/>
  <c r="E118"/>
  <c r="C128"/>
  <c r="E128"/>
  <c r="E132"/>
  <c r="E134"/>
  <c r="C135"/>
  <c r="E151"/>
  <c r="E152"/>
  <c r="C153"/>
  <c r="C156"/>
  <c r="C169"/>
  <c r="E169"/>
  <c r="E185"/>
  <c r="C193"/>
  <c r="C199" s="1"/>
  <c r="E193"/>
  <c r="C197"/>
  <c r="E197"/>
  <c r="E199"/>
  <c r="E215"/>
  <c r="E223" s="1"/>
  <c r="C223"/>
  <c r="C262"/>
  <c r="E262"/>
  <c r="C271"/>
  <c r="E271"/>
  <c r="C284"/>
  <c r="E284"/>
  <c r="E291"/>
  <c r="E292" s="1"/>
  <c r="C292"/>
  <c r="E153" l="1"/>
  <c r="E156" s="1"/>
  <c r="E135"/>
  <c r="C108"/>
  <c r="E27"/>
</calcChain>
</file>

<file path=xl/sharedStrings.xml><?xml version="1.0" encoding="utf-8"?>
<sst xmlns="http://schemas.openxmlformats.org/spreadsheetml/2006/main" count="191" uniqueCount="188">
  <si>
    <t>Total Gastos Financieros</t>
  </si>
  <si>
    <t>Comisiones y Gastos</t>
  </si>
  <si>
    <t>GASTOS FINANCIEROS</t>
  </si>
  <si>
    <t>Nota 22</t>
  </si>
  <si>
    <t>Total Subvenciones y Otros Pagos</t>
  </si>
  <si>
    <t>Aportes de Capital al Sector Público no Financiero</t>
  </si>
  <si>
    <t>Transferencias Corrientes Ocasionales a Asociaciones sin Fines de Lucro</t>
  </si>
  <si>
    <t>Transferencias Corrientes Programadas a Asociaciones Sin Fines de Lucro</t>
  </si>
  <si>
    <t>Becas Nacionales</t>
  </si>
  <si>
    <t>Ayudas y donaciones ocasionales a hogares y personas</t>
  </si>
  <si>
    <t>Ayudas y Donaciones Programadas a Hogares y Personas</t>
  </si>
  <si>
    <t>Se registran los gastos en colaboraciones a instituciones y personas, entre otros.</t>
  </si>
  <si>
    <t>SUBVENCIONES Y OTROS PAGOS</t>
  </si>
  <si>
    <t>Nota 21</t>
  </si>
  <si>
    <t>Total Gastos de Depreciación y Amortización</t>
  </si>
  <si>
    <t>Gasto de Depreciación</t>
  </si>
  <si>
    <t>GASTOS DE DEPRECIACIÓN Y AMORTIZACIÓN</t>
  </si>
  <si>
    <t>Nota 20</t>
  </si>
  <si>
    <t>Total Suminsitro y Materiales para Consumo</t>
  </si>
  <si>
    <t>Productos y Útiles Diversos</t>
  </si>
  <si>
    <t>Útiles Menores Médico Quirúrgicos o de Laboratorio</t>
  </si>
  <si>
    <t>Útiles y Materiales de Escritorio, Oficina e Informática</t>
  </si>
  <si>
    <t>Útiles y Materiales de Limpieza e Higiene</t>
  </si>
  <si>
    <t>Pinturas, Lacas, Barnices, Diluyentes y Absorbentes para Pinturas</t>
  </si>
  <si>
    <t>Otros Combustibles</t>
  </si>
  <si>
    <t>Lubricantes</t>
  </si>
  <si>
    <t>Aceites y Grasas</t>
  </si>
  <si>
    <t>Gas GLP</t>
  </si>
  <si>
    <t>Minerales</t>
  </si>
  <si>
    <t>Gasoil</t>
  </si>
  <si>
    <t>Gasolina</t>
  </si>
  <si>
    <t>Productos Metálicos</t>
  </si>
  <si>
    <t>Plástico</t>
  </si>
  <si>
    <t>Productos de Artes Gráficas</t>
  </si>
  <si>
    <t>Papel y Cartón</t>
  </si>
  <si>
    <t>Calzados</t>
  </si>
  <si>
    <t>Prendas y Accesorios de Vestir</t>
  </si>
  <si>
    <t>Alimentos para Animales</t>
  </si>
  <si>
    <t>Alimentos y Bebidas para Personas</t>
  </si>
  <si>
    <t>Registro de los gastos para las labores y mantenimiento.
Estos están Conformados de la manera  siguiente:</t>
  </si>
  <si>
    <t>SUMINISTROS Y MATERIAL PARA CONSUMO</t>
  </si>
  <si>
    <t>Nota 19</t>
  </si>
  <si>
    <t>Total Contratación de Servicios</t>
  </si>
  <si>
    <t>Servicios de Alimentación</t>
  </si>
  <si>
    <t>Otros Gastos por Indemnizaciones y Compensaciones</t>
  </si>
  <si>
    <t>Servicios de Informática y Sistemas Computarizados</t>
  </si>
  <si>
    <t>Mantenimiento y Reparación de Equipos de Transporte, Tracción y Elevación</t>
  </si>
  <si>
    <t>Seguro de Bienes Muebles</t>
  </si>
  <si>
    <t>Alquileres y Rentas de Edificiones y Locales</t>
  </si>
  <si>
    <t>Pasajes y Gastos de Transporte</t>
  </si>
  <si>
    <t>Víáticos Dentro del País</t>
  </si>
  <si>
    <t>Publicidad y Propaganda</t>
  </si>
  <si>
    <t>Compensación Servicios de Seguridad</t>
  </si>
  <si>
    <t>Recolección de Residuos Sólidos</t>
  </si>
  <si>
    <t>Agua</t>
  </si>
  <si>
    <t>Electricidad no Cortable</t>
  </si>
  <si>
    <t>Servicios de Internet y Televisión por Cable</t>
  </si>
  <si>
    <t>Teléfono Local</t>
  </si>
  <si>
    <t>Se registran los gastos en Servicios Básicos y Comunicaciones de esta DNCD.
Estos están conformados de la  manera  siguiente:</t>
  </si>
  <si>
    <t>SUBVENCIONES Y OTROS PAGOS POR TRANSFERENCIAS</t>
  </si>
  <si>
    <t>Nota 18</t>
  </si>
  <si>
    <t>Total Sueldos, Salarios y Beneficios a Empleados</t>
  </si>
  <si>
    <t>Sub-total</t>
  </si>
  <si>
    <t>Contribución al Seguro de Riesgo Laboral</t>
  </si>
  <si>
    <t>Contribuciones al Seguro de Salud</t>
  </si>
  <si>
    <t>Gastos de Representación en el País</t>
  </si>
  <si>
    <t>Incentivo por Riesgo Laboral al Personal Militar y Policial</t>
  </si>
  <si>
    <t>Incentivo por Rendimiento Individual</t>
  </si>
  <si>
    <t>Compensación por Gastos de Alimentación</t>
  </si>
  <si>
    <t>Sueldo al Personal por Servicios Especiales  (Seguridad Nacional)</t>
  </si>
  <si>
    <t>Sueldos de Personal Nominal</t>
  </si>
  <si>
    <t>Sueldos a Empleados Fijos</t>
  </si>
  <si>
    <t>Registro de los gastos en que incurre la institución por concepto de remuneraciones y/o compensaciones a su personal.</t>
  </si>
  <si>
    <t>SUELDOS, SALARIOS Y BENEFICIOS A EMPLEADOS</t>
  </si>
  <si>
    <t>Nota 17</t>
  </si>
  <si>
    <t>GASTOS</t>
  </si>
  <si>
    <t xml:space="preserve"> Total Recargos, Multas y Otros Ingresos</t>
  </si>
  <si>
    <t>Otros Ingresos</t>
  </si>
  <si>
    <t xml:space="preserve">Ingresos por Pérdida de Propiedad                                         </t>
  </si>
  <si>
    <t>Ingresos por Contribuciones</t>
  </si>
  <si>
    <t>Ingresos por Multas</t>
  </si>
  <si>
    <t>Ingresos por Subsidios de Maternidad y Enfermedad Común (SISALRIL)</t>
  </si>
  <si>
    <t>Otros Ingresos :</t>
  </si>
  <si>
    <t>RECARGOS, MULTAS Y OTROS INGRESOS</t>
  </si>
  <si>
    <t>Nota 16</t>
  </si>
  <si>
    <t>Total Transferencias y Donaciones</t>
  </si>
  <si>
    <t>Otras Instituciones Públicas *</t>
  </si>
  <si>
    <t>Sub-total Transferencias y Donaciones</t>
  </si>
  <si>
    <t>Transferencias Corrientes (Gastos Corrientes)</t>
  </si>
  <si>
    <t>Asignación para Gastos de Sueldos Fijos</t>
  </si>
  <si>
    <t>Corresponden a las transfencias de Capital recibidas del Gobierno Central, para cubrir gastos de sueldos y gastos
corrientes de la institución.</t>
  </si>
  <si>
    <t>TRANSFERENCIAS Y DONACIONES</t>
  </si>
  <si>
    <t>Nota 15</t>
  </si>
  <si>
    <t>Ingresos por transacciones con contraprestación (Venta de Formularios)</t>
  </si>
  <si>
    <t>Se registran los ingresos recibidos de terceros por concepto de descuentos a miembros por pérdida de propiedades,
multas por comportamiento, decomisos por lavado de activo, venta de formularios para medicamentos controlados, entre otros.</t>
  </si>
  <si>
    <t>RECARGOS Y OTROS INGRESOS</t>
  </si>
  <si>
    <t>Nota 14</t>
  </si>
  <si>
    <t>INGRESOS</t>
  </si>
  <si>
    <t>Total Patrimonio</t>
  </si>
  <si>
    <t>Resultado del Período</t>
  </si>
  <si>
    <t>Resultado Períodos Anteriores</t>
  </si>
  <si>
    <t>Ajuste al Patrimonio por Incorporación de Activos Fijos</t>
  </si>
  <si>
    <t xml:space="preserve">Patrimonio Institucional </t>
  </si>
  <si>
    <r>
      <t xml:space="preserve">Se establece el Capital Patrimonial con el levantamiento de los activos adquridos a inicio de la conformación de la institución. Este levantamiento produjo la incorporación de activos dando paso al ajuste del 2016 por el monto de </t>
    </r>
    <r>
      <rPr>
        <b/>
        <sz val="12"/>
        <rFont val="Arial"/>
        <family val="2"/>
      </rPr>
      <t>RD$25,481,444.10</t>
    </r>
    <r>
      <rPr>
        <sz val="12"/>
        <rFont val="Arial"/>
        <family val="2"/>
      </rPr>
      <t xml:space="preserve"> que sumados a capital patrimonial inicial de </t>
    </r>
    <r>
      <rPr>
        <b/>
        <sz val="12"/>
        <rFont val="Arial"/>
        <family val="2"/>
      </rPr>
      <t>RD$54,623,341.18</t>
    </r>
    <r>
      <rPr>
        <sz val="12"/>
        <rFont val="Arial"/>
        <family val="2"/>
      </rPr>
      <t xml:space="preserve">, nos da el Capital Patrimonial de </t>
    </r>
    <r>
      <rPr>
        <b/>
        <sz val="12"/>
        <rFont val="Arial"/>
        <family val="2"/>
      </rPr>
      <t>RD$80,104,785.28</t>
    </r>
    <r>
      <rPr>
        <sz val="12"/>
        <rFont val="Arial"/>
        <family val="2"/>
      </rPr>
      <t>, que se presenta en el año 2017.</t>
    </r>
  </si>
  <si>
    <t>ACTIVOS  NETOS / PATRIMONIO</t>
  </si>
  <si>
    <t>Nota 13</t>
  </si>
  <si>
    <t>CAPITAL</t>
  </si>
  <si>
    <t>Total Cuenta por Pagar Largo  Plazo</t>
  </si>
  <si>
    <t xml:space="preserve">Deuda Pública </t>
  </si>
  <si>
    <t>Las conforman los compromisos adquiridos por bienes y servicios con los proveedores de la DNCD, y otros compromisos enviados a Deuda Pública, los cuales a la fecha aún no han sido descargados y retornados a la Institución.</t>
  </si>
  <si>
    <t>CUENTAS POR PAGAR LARGO PLAZO</t>
  </si>
  <si>
    <t>Nota 12</t>
  </si>
  <si>
    <t>Total Cuenta por Pagar Corto  Plazo</t>
  </si>
  <si>
    <t>Total Retenciones por Pagar</t>
  </si>
  <si>
    <t>Plan de Pensiones y Jubilaciones FFAA</t>
  </si>
  <si>
    <t>Retenciones de la Seguridad Social Patrono</t>
  </si>
  <si>
    <t>Retenciones de la Seguridad Social</t>
  </si>
  <si>
    <t>Acumulaciones</t>
  </si>
  <si>
    <t>Retenciones por Pagar Plan de Pensiones (Personal Policía Nacional)</t>
  </si>
  <si>
    <t>Están conformadas por las  retenciones del Impuesto a las Transferencias de Bienes Industrializados y servicios realizadas a terceros.</t>
  </si>
  <si>
    <t xml:space="preserve">Deducciones y Retenciones por Pagar         </t>
  </si>
  <si>
    <t xml:space="preserve">Total Cuenta por Pagar </t>
  </si>
  <si>
    <t>Deducciones y Retenciones por Pagar</t>
  </si>
  <si>
    <t>Cuentas por Pagar Corto Plazo</t>
  </si>
  <si>
    <t>Sueldos y Retenidos por Pagar</t>
  </si>
  <si>
    <t>Las conforman los compromisos adquiridos por bienes y servicios con los proveedores de la DNCD, y otros compromisos enviados a Deuda Pública los cuales a la fecha aun no han sido descargados y retornados a la Institución.</t>
  </si>
  <si>
    <t>CUENTAS POR PAGAR CORTO PLAZO</t>
  </si>
  <si>
    <t>Nota 11</t>
  </si>
  <si>
    <t>PASIVOS</t>
  </si>
  <si>
    <t>TOTAL PROPIEDAD, PLANTA Y EQUIPO</t>
  </si>
  <si>
    <t>(*) La Variación de la inversión en Mejoras es de RD$2,889,547.52</t>
  </si>
  <si>
    <t>Sub-Total</t>
  </si>
  <si>
    <r>
      <t xml:space="preserve">Menos: </t>
    </r>
    <r>
      <rPr>
        <sz val="12"/>
        <rFont val="Arial"/>
        <family val="2"/>
      </rPr>
      <t>Depreciación Acumulada Mejoras</t>
    </r>
  </si>
  <si>
    <t>Construcciones por Concesiones de Bienes de Uso</t>
  </si>
  <si>
    <t xml:space="preserve">Mejoras </t>
  </si>
  <si>
    <t>Más :</t>
  </si>
  <si>
    <t>Terrenos Urbanos sin Mejoras</t>
  </si>
  <si>
    <t>Corresponde a las propiedades en terrenos 1,418.36 M2 (Cert. Tit. No.2007-1414) y mejoras realizadas a las inspectorías de San Pedro de Macoris, Monte Plata, y Bayahibe, Santiago, Sede Central, Salón Multiuso, Sala de Prensa, Relaciones Públicas, CICC, Canina Bonao, Apoyo Tecnológico de la DNCD. Construcción de la Unidad de Reacción Táctica (URT) y construcción de los Pabellones de Oficiales y Alistados.</t>
  </si>
  <si>
    <t>lleva a una variación de RD$46,523,317.54</t>
  </si>
  <si>
    <t>flujo se diminuyen las donaciones del 2018 de activos por RD$26,745,102.28</t>
  </si>
  <si>
    <t>(*) La variación en la inversión en activos  fue de RD$73,268,419.82 Para el</t>
  </si>
  <si>
    <r>
      <t xml:space="preserve">Menos: </t>
    </r>
    <r>
      <rPr>
        <sz val="12"/>
        <rFont val="Arial"/>
        <family val="2"/>
      </rPr>
      <t>Depreciación Acumulada</t>
    </r>
  </si>
  <si>
    <t>Bienes Intangibles (Compra Licencia de Software)</t>
  </si>
  <si>
    <t>Activos Fijos por Reclasificar</t>
  </si>
  <si>
    <t>Activos Fijos</t>
  </si>
  <si>
    <t>Se registran las propiedades y bienes tangibles (Activos Fijos) de esta DNCD, destinados a servir a las operaciones, menos su Depreciación Acumulada.</t>
  </si>
  <si>
    <t>PROPIEDAD, PLANTA Y EQUIPO</t>
  </si>
  <si>
    <t>Nota 10</t>
  </si>
  <si>
    <t>Total Otros Activos Corrientes</t>
  </si>
  <si>
    <t>Total Gastos Pagados por Adelantado</t>
  </si>
  <si>
    <t xml:space="preserve">Depósitos en Garantía </t>
  </si>
  <si>
    <t>Seguros Generales</t>
  </si>
  <si>
    <t>Gastos Pagados por Adelantado</t>
  </si>
  <si>
    <t>Otras cuentas por cobrar - Banco</t>
  </si>
  <si>
    <t xml:space="preserve">Se registran los depósitos dados en garantía por concepto de alquiler de las dependencias que alojan los miembros de esta DNCD, en todo el teritorio nacional.
</t>
  </si>
  <si>
    <t>OTROS ACTIVOS CORRIENTES</t>
  </si>
  <si>
    <t>Nota 9</t>
  </si>
  <si>
    <t>Total Inventarios (Bienes de Cambio y Consumo)</t>
  </si>
  <si>
    <t>Inventario de Mercancias (Formulario Medicamentos Controlados)</t>
  </si>
  <si>
    <t>Inventarios (Existencia de Bienes de Cambio y Consumo)</t>
  </si>
  <si>
    <t>Se registran las mercancías o artículos gastables utilizados para las operaciones de la institución, así como, los formularios para la venta de medicamentos controlados.</t>
  </si>
  <si>
    <t>INVENTARIOS</t>
  </si>
  <si>
    <t>Nota 8</t>
  </si>
  <si>
    <t>Total Cajas  Chicas</t>
  </si>
  <si>
    <t>Dirección del CICC</t>
  </si>
  <si>
    <t>Dirección Seguridad Interna</t>
  </si>
  <si>
    <t xml:space="preserve">Dirección de Equipos y Transporte                           </t>
  </si>
  <si>
    <t xml:space="preserve">Servicios Especiales              </t>
  </si>
  <si>
    <t>Relación de Cajas Chicas</t>
  </si>
  <si>
    <t>Total Disponibilidad</t>
  </si>
  <si>
    <t>Caja Chica</t>
  </si>
  <si>
    <t>Cuentas de Ahorro Dólares 010-001668-6</t>
  </si>
  <si>
    <t>Total Cuentas Corrientes</t>
  </si>
  <si>
    <t>Cuenta No.314-000126-8</t>
  </si>
  <si>
    <t>Cuenta No.030-007770-0</t>
  </si>
  <si>
    <t xml:space="preserve">Cuenta No.010-251878-5 </t>
  </si>
  <si>
    <t>Cuenta No.240-012653-9</t>
  </si>
  <si>
    <t>Cuenta No.010-391857-4</t>
  </si>
  <si>
    <t>Cuentas Corrientes Bco de Reservas:</t>
  </si>
  <si>
    <t>El Efectivo en Caja y Banco lo conforman los balances conciliados en las cuentas bancarias de la DNCD en el Banco de Reservas de la República Dominicana, más los balances en Caja Chica, al 31 de agosto de 2022. 
Corresponde al siguiente detalle:</t>
  </si>
  <si>
    <t>EFECTIVO Y EQUIVALENTES DE EFECTIVO</t>
  </si>
  <si>
    <t>Nota 7</t>
  </si>
  <si>
    <t>ACTIVOS</t>
  </si>
  <si>
    <t>(Valores en RD$)</t>
  </si>
  <si>
    <t xml:space="preserve">  AL 31 DE AGOSTO DE 2022</t>
  </si>
  <si>
    <t>NOTAS A LOS ESTADOS FINANCIEROS</t>
  </si>
  <si>
    <t>DIRECCIÓN NACIONAL DE CONTROL DE DROGAS</t>
  </si>
  <si>
    <t>REPÚBLICA DOMINICANA</t>
  </si>
</sst>
</file>

<file path=xl/styles.xml><?xml version="1.0" encoding="utf-8"?>
<styleSheet xmlns="http://schemas.openxmlformats.org/spreadsheetml/2006/main">
  <numFmts count="4">
    <numFmt numFmtId="44" formatCode="_(&quot;RD$&quot;* #,##0.00_);_(&quot;RD$&quot;* \(#,##0.00\);_(&quot;RD$&quot;* &quot;-&quot;??_);_(@_)"/>
    <numFmt numFmtId="43" formatCode="_(* #,##0.00_);_(* \(#,##0.00\);_(* &quot;-&quot;??_);_(@_)"/>
    <numFmt numFmtId="164" formatCode="#,##0.00;[Red]#,##0.00"/>
    <numFmt numFmtId="165" formatCode="_-* #,##0.00\ _€_-;\-* #,##0.00\ _€_-;_-* &quot;-&quot;??\ _€_-;_-@_-"/>
  </numFmts>
  <fonts count="17">
    <font>
      <sz val="10"/>
      <name val="Arial"/>
    </font>
    <font>
      <sz val="11"/>
      <color theme="1"/>
      <name val="Calibri"/>
      <family val="2"/>
      <scheme val="minor"/>
    </font>
    <font>
      <sz val="12"/>
      <name val="Arial"/>
      <family val="2"/>
    </font>
    <font>
      <sz val="10"/>
      <name val="Arial"/>
      <family val="2"/>
    </font>
    <font>
      <b/>
      <sz val="12"/>
      <name val="Arial"/>
      <family val="2"/>
    </font>
    <font>
      <sz val="12"/>
      <color theme="1"/>
      <name val="Arial"/>
      <family val="2"/>
    </font>
    <font>
      <b/>
      <sz val="13"/>
      <color indexed="8"/>
      <name val="Arial"/>
      <family val="2"/>
    </font>
    <font>
      <b/>
      <sz val="16"/>
      <name val="Arial"/>
      <family val="2"/>
    </font>
    <font>
      <b/>
      <sz val="13"/>
      <name val="Arial"/>
      <family val="2"/>
    </font>
    <font>
      <b/>
      <sz val="16"/>
      <color rgb="FF000000"/>
      <name val="Arial"/>
      <family val="2"/>
    </font>
    <font>
      <sz val="12"/>
      <color rgb="FFC00000"/>
      <name val="Arial"/>
      <family val="2"/>
    </font>
    <font>
      <b/>
      <sz val="11"/>
      <name val="Arial"/>
      <family val="2"/>
    </font>
    <font>
      <sz val="11"/>
      <name val="Arial"/>
      <family val="2"/>
    </font>
    <font>
      <b/>
      <sz val="12"/>
      <color indexed="8"/>
      <name val="Arial"/>
      <family val="2"/>
    </font>
    <font>
      <b/>
      <sz val="14"/>
      <name val="Arial"/>
      <family val="2"/>
    </font>
    <font>
      <sz val="10"/>
      <color rgb="FF000000"/>
      <name val="Arial"/>
      <family val="2"/>
    </font>
    <font>
      <b/>
      <sz val="14"/>
      <color indexed="8"/>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double">
        <color indexed="64"/>
      </bottom>
      <diagonal/>
    </border>
    <border>
      <left/>
      <right style="medium">
        <color indexed="64"/>
      </right>
      <top/>
      <bottom/>
      <diagonal/>
    </border>
    <border>
      <left/>
      <right/>
      <top style="thin">
        <color indexed="64"/>
      </top>
      <bottom style="double">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s>
  <cellStyleXfs count="22">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4">
    <xf numFmtId="0" fontId="0" fillId="0" borderId="0" xfId="0"/>
    <xf numFmtId="0" fontId="2" fillId="0" borderId="0" xfId="0" applyFont="1"/>
    <xf numFmtId="0" fontId="2" fillId="2" borderId="0" xfId="0" applyFont="1" applyFill="1"/>
    <xf numFmtId="0" fontId="2" fillId="2" borderId="1" xfId="0" applyFont="1" applyFill="1" applyBorder="1"/>
    <xf numFmtId="0" fontId="2" fillId="2" borderId="2" xfId="0" applyFont="1" applyFill="1" applyBorder="1"/>
    <xf numFmtId="0" fontId="2" fillId="2" borderId="3" xfId="0" applyFont="1" applyFill="1" applyBorder="1"/>
    <xf numFmtId="4" fontId="4" fillId="2" borderId="4" xfId="0" applyNumberFormat="1" applyFont="1" applyFill="1" applyBorder="1"/>
    <xf numFmtId="4" fontId="4" fillId="2" borderId="5" xfId="0" applyNumberFormat="1" applyFont="1" applyFill="1" applyBorder="1"/>
    <xf numFmtId="43" fontId="4" fillId="2" borderId="6" xfId="1" applyFont="1" applyFill="1" applyBorder="1"/>
    <xf numFmtId="0" fontId="4" fillId="2" borderId="7" xfId="0" applyFont="1" applyFill="1" applyBorder="1" applyAlignment="1">
      <alignment horizontal="left"/>
    </xf>
    <xf numFmtId="43" fontId="2" fillId="2" borderId="5" xfId="2" applyFont="1" applyFill="1" applyBorder="1" applyAlignment="1">
      <alignment horizontal="right"/>
    </xf>
    <xf numFmtId="43" fontId="5" fillId="2" borderId="0" xfId="1" applyFont="1" applyFill="1" applyBorder="1" applyAlignment="1">
      <alignment horizontal="right"/>
    </xf>
    <xf numFmtId="0" fontId="2" fillId="2" borderId="7" xfId="0" applyFont="1" applyFill="1" applyBorder="1"/>
    <xf numFmtId="0" fontId="2" fillId="2" borderId="5" xfId="0" applyFont="1" applyFill="1" applyBorder="1"/>
    <xf numFmtId="0" fontId="2" fillId="2" borderId="0" xfId="0" applyFont="1" applyFill="1" applyBorder="1"/>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6" fillId="2" borderId="11" xfId="0" applyFont="1" applyFill="1" applyBorder="1" applyAlignment="1">
      <alignment horizontal="justify"/>
    </xf>
    <xf numFmtId="0" fontId="7" fillId="2" borderId="0" xfId="0" applyFont="1" applyFill="1"/>
    <xf numFmtId="43" fontId="2" fillId="2" borderId="0" xfId="2" applyFont="1" applyFill="1" applyBorder="1" applyAlignment="1">
      <alignment horizontal="right"/>
    </xf>
    <xf numFmtId="43" fontId="4" fillId="2" borderId="12" xfId="1" applyFont="1" applyFill="1" applyBorder="1"/>
    <xf numFmtId="43" fontId="2" fillId="2" borderId="13" xfId="1" applyFont="1" applyFill="1" applyBorder="1" applyAlignment="1">
      <alignment horizontal="right"/>
    </xf>
    <xf numFmtId="43" fontId="2" fillId="2" borderId="0" xfId="1" applyFont="1" applyFill="1" applyBorder="1" applyAlignment="1">
      <alignment horizontal="right"/>
    </xf>
    <xf numFmtId="43" fontId="2" fillId="2" borderId="0" xfId="1" applyFont="1" applyFill="1" applyBorder="1"/>
    <xf numFmtId="0" fontId="2" fillId="2" borderId="7" xfId="0" applyFont="1" applyFill="1" applyBorder="1" applyAlignment="1">
      <alignment horizontal="left" vertical="center" wrapText="1"/>
    </xf>
    <xf numFmtId="4" fontId="2" fillId="2" borderId="0" xfId="0" applyNumberFormat="1" applyFont="1" applyFill="1" applyAlignment="1"/>
    <xf numFmtId="43" fontId="2" fillId="2" borderId="14" xfId="2" applyFont="1" applyFill="1" applyBorder="1" applyAlignment="1">
      <alignment horizontal="right"/>
    </xf>
    <xf numFmtId="4" fontId="2" fillId="2" borderId="0" xfId="0" applyNumberFormat="1" applyFont="1" applyFill="1" applyBorder="1"/>
    <xf numFmtId="4" fontId="2" fillId="2" borderId="1" xfId="0" applyNumberFormat="1" applyFont="1" applyFill="1" applyBorder="1"/>
    <xf numFmtId="4" fontId="2" fillId="2" borderId="2" xfId="0" applyNumberFormat="1" applyFont="1" applyFill="1" applyBorder="1"/>
    <xf numFmtId="4" fontId="4" fillId="2" borderId="15" xfId="0" applyNumberFormat="1" applyFont="1" applyFill="1" applyBorder="1"/>
    <xf numFmtId="4" fontId="2" fillId="2" borderId="5" xfId="0" applyNumberFormat="1" applyFont="1" applyFill="1" applyBorder="1"/>
    <xf numFmtId="0" fontId="2" fillId="2" borderId="7" xfId="0" applyFont="1" applyFill="1" applyBorder="1" applyAlignment="1">
      <alignment wrapText="1"/>
    </xf>
    <xf numFmtId="0" fontId="8" fillId="2" borderId="11" xfId="0" applyFont="1" applyFill="1" applyBorder="1" applyAlignment="1">
      <alignment horizontal="left"/>
    </xf>
    <xf numFmtId="4" fontId="2" fillId="2" borderId="0" xfId="0" applyNumberFormat="1" applyFont="1" applyFill="1"/>
    <xf numFmtId="0" fontId="8" fillId="2" borderId="11" xfId="0" applyFont="1" applyFill="1" applyBorder="1" applyAlignment="1">
      <alignment vertical="center"/>
    </xf>
    <xf numFmtId="43" fontId="2" fillId="2" borderId="1" xfId="2" applyFont="1" applyFill="1" applyBorder="1" applyAlignment="1">
      <alignment horizontal="right"/>
    </xf>
    <xf numFmtId="43" fontId="4" fillId="2" borderId="16" xfId="0" applyNumberFormat="1" applyFont="1" applyFill="1" applyBorder="1"/>
    <xf numFmtId="43" fontId="4" fillId="2" borderId="17" xfId="1" applyFont="1" applyFill="1" applyBorder="1"/>
    <xf numFmtId="0" fontId="4" fillId="2" borderId="7" xfId="0" applyFont="1" applyFill="1" applyBorder="1"/>
    <xf numFmtId="0" fontId="2" fillId="0" borderId="0" xfId="0" applyFont="1" applyFill="1"/>
    <xf numFmtId="43" fontId="4" fillId="2" borderId="0" xfId="1" applyFont="1" applyFill="1" applyBorder="1" applyAlignment="1">
      <alignment horizontal="right"/>
    </xf>
    <xf numFmtId="43" fontId="4" fillId="2" borderId="5" xfId="2" applyFont="1" applyFill="1" applyBorder="1" applyAlignment="1">
      <alignment horizontal="right"/>
    </xf>
    <xf numFmtId="43" fontId="4" fillId="2" borderId="17" xfId="1" applyFont="1" applyFill="1" applyBorder="1" applyAlignment="1">
      <alignment horizontal="right"/>
    </xf>
    <xf numFmtId="40" fontId="2" fillId="2" borderId="0" xfId="0" applyNumberFormat="1" applyFont="1" applyFill="1"/>
    <xf numFmtId="43" fontId="2" fillId="2" borderId="0" xfId="0" applyNumberFormat="1" applyFont="1" applyFill="1"/>
    <xf numFmtId="0" fontId="8" fillId="2" borderId="11" xfId="0" applyFont="1" applyFill="1" applyBorder="1" applyAlignment="1">
      <alignment horizontal="left" vertical="center" wrapText="1"/>
    </xf>
    <xf numFmtId="4" fontId="4" fillId="2" borderId="1" xfId="0" applyNumberFormat="1" applyFont="1" applyFill="1" applyBorder="1"/>
    <xf numFmtId="4" fontId="4" fillId="2" borderId="2" xfId="0" applyNumberFormat="1" applyFont="1" applyFill="1" applyBorder="1"/>
    <xf numFmtId="0" fontId="4" fillId="2" borderId="3" xfId="0" applyFont="1" applyFill="1" applyBorder="1" applyAlignment="1">
      <alignment horizontal="left"/>
    </xf>
    <xf numFmtId="4" fontId="4" fillId="2" borderId="18" xfId="0" applyNumberFormat="1" applyFont="1" applyFill="1" applyBorder="1"/>
    <xf numFmtId="0" fontId="2" fillId="2" borderId="7" xfId="0" applyFont="1" applyFill="1" applyBorder="1" applyAlignment="1">
      <alignment horizontal="left" wrapText="1"/>
    </xf>
    <xf numFmtId="4" fontId="4" fillId="2" borderId="0" xfId="0" applyNumberFormat="1" applyFont="1" applyFill="1" applyBorder="1"/>
    <xf numFmtId="0" fontId="4" fillId="2" borderId="7" xfId="0" applyFont="1" applyFill="1" applyBorder="1" applyAlignment="1">
      <alignment wrapText="1"/>
    </xf>
    <xf numFmtId="0" fontId="8" fillId="2" borderId="11" xfId="0" applyFont="1" applyFill="1" applyBorder="1"/>
    <xf numFmtId="0" fontId="4" fillId="2" borderId="0" xfId="0" applyFont="1" applyFill="1" applyBorder="1"/>
    <xf numFmtId="0" fontId="4" fillId="2" borderId="3" xfId="0" applyFont="1" applyFill="1" applyBorder="1"/>
    <xf numFmtId="0" fontId="4" fillId="2" borderId="5" xfId="0" applyFont="1" applyFill="1" applyBorder="1"/>
    <xf numFmtId="43" fontId="4" fillId="2" borderId="0" xfId="1" applyFont="1" applyFill="1" applyBorder="1"/>
    <xf numFmtId="43" fontId="2" fillId="0" borderId="0" xfId="1" applyFont="1" applyBorder="1"/>
    <xf numFmtId="4" fontId="2" fillId="2" borderId="19" xfId="0" applyNumberFormat="1" applyFont="1" applyFill="1" applyBorder="1"/>
    <xf numFmtId="40" fontId="2" fillId="2" borderId="5" xfId="0" applyNumberFormat="1" applyFont="1" applyFill="1" applyBorder="1"/>
    <xf numFmtId="0" fontId="10" fillId="2" borderId="5" xfId="0" applyFont="1" applyFill="1" applyBorder="1"/>
    <xf numFmtId="43" fontId="5" fillId="2" borderId="0" xfId="1" applyFont="1" applyFill="1" applyBorder="1"/>
    <xf numFmtId="0" fontId="2" fillId="2" borderId="7" xfId="0" applyFont="1" applyFill="1" applyBorder="1" applyAlignment="1">
      <alignment horizontal="left" vertical="top" wrapText="1"/>
    </xf>
    <xf numFmtId="0" fontId="4" fillId="2" borderId="3" xfId="0" applyFont="1" applyFill="1" applyBorder="1" applyAlignment="1">
      <alignment wrapText="1"/>
    </xf>
    <xf numFmtId="0" fontId="2" fillId="2" borderId="7" xfId="0" applyFont="1" applyFill="1" applyBorder="1" applyAlignment="1">
      <alignment vertical="center" wrapText="1"/>
    </xf>
    <xf numFmtId="43" fontId="2" fillId="2" borderId="0" xfId="0" applyNumberFormat="1" applyFont="1" applyFill="1" applyBorder="1"/>
    <xf numFmtId="43" fontId="4" fillId="2" borderId="1" xfId="2" applyFont="1" applyFill="1" applyBorder="1" applyAlignment="1">
      <alignment horizontal="right"/>
    </xf>
    <xf numFmtId="43" fontId="2" fillId="2" borderId="5" xfId="2" applyFont="1" applyFill="1" applyBorder="1"/>
    <xf numFmtId="4" fontId="4" fillId="2" borderId="14" xfId="0" applyNumberFormat="1" applyFont="1" applyFill="1" applyBorder="1"/>
    <xf numFmtId="43" fontId="2" fillId="2" borderId="13" xfId="1" applyFont="1" applyFill="1" applyBorder="1"/>
    <xf numFmtId="43" fontId="4" fillId="2" borderId="14" xfId="2" applyFont="1" applyFill="1" applyBorder="1"/>
    <xf numFmtId="43" fontId="4" fillId="2" borderId="5" xfId="2" applyFont="1" applyFill="1" applyBorder="1"/>
    <xf numFmtId="0" fontId="9" fillId="2" borderId="0" xfId="0" applyFont="1" applyFill="1" applyAlignment="1">
      <alignment horizontal="center"/>
    </xf>
    <xf numFmtId="0" fontId="7" fillId="2" borderId="0" xfId="0" applyFont="1" applyFill="1" applyBorder="1"/>
    <xf numFmtId="40" fontId="4" fillId="2" borderId="5" xfId="0" applyNumberFormat="1" applyFont="1" applyFill="1" applyBorder="1"/>
    <xf numFmtId="40" fontId="4" fillId="2" borderId="0" xfId="0" applyNumberFormat="1" applyFont="1" applyFill="1" applyBorder="1"/>
    <xf numFmtId="0" fontId="4" fillId="2" borderId="7" xfId="0" applyFont="1" applyFill="1" applyBorder="1" applyAlignment="1">
      <alignment horizontal="left" vertical="top"/>
    </xf>
    <xf numFmtId="40" fontId="4" fillId="2" borderId="20" xfId="0" applyNumberFormat="1" applyFont="1" applyFill="1" applyBorder="1"/>
    <xf numFmtId="43" fontId="2" fillId="2" borderId="0" xfId="1" applyFont="1" applyFill="1" applyBorder="1" applyAlignment="1">
      <alignment horizontal="center"/>
    </xf>
    <xf numFmtId="1" fontId="2" fillId="2" borderId="0" xfId="0" applyNumberFormat="1" applyFont="1" applyFill="1" applyBorder="1"/>
    <xf numFmtId="0" fontId="4" fillId="2" borderId="5" xfId="0" applyFont="1" applyFill="1" applyBorder="1" applyAlignment="1">
      <alignment horizontal="center"/>
    </xf>
    <xf numFmtId="0" fontId="4" fillId="2" borderId="0" xfId="0" applyFont="1" applyFill="1" applyBorder="1" applyAlignment="1">
      <alignment horizontal="center"/>
    </xf>
    <xf numFmtId="0" fontId="8" fillId="2" borderId="7" xfId="0" applyFont="1" applyFill="1" applyBorder="1"/>
    <xf numFmtId="4" fontId="4" fillId="2" borderId="20" xfId="0" applyNumberFormat="1" applyFont="1" applyFill="1" applyBorder="1"/>
    <xf numFmtId="0" fontId="2" fillId="0" borderId="7" xfId="0" applyFont="1" applyBorder="1"/>
    <xf numFmtId="4" fontId="4" fillId="2" borderId="12" xfId="0" applyNumberFormat="1" applyFont="1" applyFill="1" applyBorder="1"/>
    <xf numFmtId="4" fontId="2" fillId="2" borderId="20" xfId="0" applyNumberFormat="1" applyFont="1" applyFill="1" applyBorder="1"/>
    <xf numFmtId="4" fontId="4" fillId="2" borderId="17" xfId="0" applyNumberFormat="1" applyFont="1" applyFill="1" applyBorder="1"/>
    <xf numFmtId="40" fontId="2" fillId="2" borderId="14" xfId="0" applyNumberFormat="1" applyFont="1" applyFill="1" applyBorder="1"/>
    <xf numFmtId="40" fontId="4" fillId="2" borderId="13" xfId="0" applyNumberFormat="1" applyFont="1" applyFill="1" applyBorder="1"/>
    <xf numFmtId="4" fontId="2" fillId="2" borderId="0" xfId="0" applyNumberFormat="1" applyFont="1" applyFill="1" applyBorder="1" applyAlignment="1">
      <alignment horizontal="right"/>
    </xf>
    <xf numFmtId="0" fontId="4" fillId="2" borderId="1" xfId="0" applyFont="1" applyFill="1" applyBorder="1" applyAlignment="1">
      <alignment horizontal="center"/>
    </xf>
    <xf numFmtId="0" fontId="4" fillId="2" borderId="2" xfId="0" applyFont="1" applyFill="1" applyBorder="1" applyAlignment="1">
      <alignment horizontal="center"/>
    </xf>
    <xf numFmtId="4" fontId="4" fillId="2" borderId="5" xfId="0" applyNumberFormat="1" applyFont="1" applyFill="1" applyBorder="1" applyAlignment="1">
      <alignment horizontal="right"/>
    </xf>
    <xf numFmtId="4" fontId="4" fillId="2" borderId="0" xfId="0" applyNumberFormat="1" applyFont="1" applyFill="1" applyBorder="1" applyAlignment="1">
      <alignment horizontal="right"/>
    </xf>
    <xf numFmtId="4" fontId="4" fillId="2" borderId="8" xfId="0" applyNumberFormat="1" applyFont="1" applyFill="1" applyBorder="1" applyAlignment="1">
      <alignment horizontal="right"/>
    </xf>
    <xf numFmtId="4" fontId="4" fillId="2" borderId="6" xfId="0" applyNumberFormat="1" applyFont="1" applyFill="1" applyBorder="1" applyAlignment="1">
      <alignment horizontal="right"/>
    </xf>
    <xf numFmtId="4" fontId="2" fillId="2" borderId="1" xfId="0" applyNumberFormat="1" applyFont="1" applyFill="1" applyBorder="1" applyAlignment="1">
      <alignment horizontal="right"/>
    </xf>
    <xf numFmtId="4" fontId="2" fillId="2" borderId="5" xfId="0" applyNumberFormat="1" applyFont="1" applyFill="1" applyBorder="1" applyAlignment="1">
      <alignment horizontal="right"/>
    </xf>
    <xf numFmtId="4" fontId="2" fillId="2" borderId="2" xfId="0" applyNumberFormat="1" applyFont="1" applyFill="1" applyBorder="1" applyAlignment="1">
      <alignment horizontal="right"/>
    </xf>
    <xf numFmtId="43" fontId="2" fillId="2" borderId="1" xfId="2" applyFont="1" applyFill="1" applyBorder="1"/>
    <xf numFmtId="43" fontId="2" fillId="0" borderId="13" xfId="1" applyFont="1" applyBorder="1"/>
    <xf numFmtId="43" fontId="2" fillId="2" borderId="0" xfId="2" applyFont="1" applyFill="1" applyBorder="1"/>
    <xf numFmtId="4" fontId="11" fillId="2" borderId="15" xfId="0" applyNumberFormat="1" applyFont="1" applyFill="1" applyBorder="1"/>
    <xf numFmtId="4" fontId="11" fillId="2" borderId="5" xfId="0" applyNumberFormat="1" applyFont="1" applyFill="1" applyBorder="1"/>
    <xf numFmtId="164" fontId="12" fillId="2" borderId="5" xfId="0" applyNumberFormat="1" applyFont="1" applyFill="1" applyBorder="1"/>
    <xf numFmtId="164" fontId="2" fillId="2" borderId="13" xfId="0" applyNumberFormat="1" applyFont="1" applyFill="1" applyBorder="1"/>
    <xf numFmtId="164" fontId="2" fillId="2" borderId="0" xfId="0" applyNumberFormat="1" applyFont="1" applyFill="1" applyBorder="1"/>
    <xf numFmtId="0" fontId="12" fillId="2" borderId="5" xfId="0" applyFont="1" applyFill="1" applyBorder="1"/>
    <xf numFmtId="4" fontId="12" fillId="2" borderId="1" xfId="0" applyNumberFormat="1" applyFont="1" applyFill="1" applyBorder="1"/>
    <xf numFmtId="4" fontId="12" fillId="2" borderId="5" xfId="0" applyNumberFormat="1" applyFont="1" applyFill="1" applyBorder="1"/>
    <xf numFmtId="4" fontId="2" fillId="2" borderId="13" xfId="0" applyNumberFormat="1" applyFont="1" applyFill="1" applyBorder="1"/>
    <xf numFmtId="4" fontId="4" fillId="2" borderId="6" xfId="0" applyNumberFormat="1" applyFont="1" applyFill="1" applyBorder="1"/>
    <xf numFmtId="4" fontId="12" fillId="2" borderId="5" xfId="0" applyNumberFormat="1" applyFont="1" applyFill="1" applyBorder="1" applyAlignment="1">
      <alignment horizontal="right"/>
    </xf>
    <xf numFmtId="4" fontId="2" fillId="2" borderId="13" xfId="0" applyNumberFormat="1" applyFont="1" applyFill="1" applyBorder="1" applyAlignment="1">
      <alignment horizontal="right"/>
    </xf>
    <xf numFmtId="0" fontId="11" fillId="2" borderId="8" xfId="0" applyFont="1" applyFill="1" applyBorder="1" applyAlignment="1">
      <alignment horizontal="center"/>
    </xf>
    <xf numFmtId="0" fontId="11" fillId="2" borderId="9" xfId="0" applyFont="1" applyFill="1" applyBorder="1" applyAlignment="1">
      <alignment horizontal="center"/>
    </xf>
    <xf numFmtId="0" fontId="4" fillId="2" borderId="11" xfId="0" applyFont="1" applyFill="1" applyBorder="1"/>
    <xf numFmtId="0" fontId="2" fillId="2" borderId="5" xfId="0" applyFont="1" applyFill="1" applyBorder="1" applyAlignment="1">
      <alignment vertical="top" wrapText="1"/>
    </xf>
    <xf numFmtId="0" fontId="2" fillId="2" borderId="9" xfId="0" applyFont="1" applyFill="1" applyBorder="1"/>
    <xf numFmtId="0" fontId="2" fillId="2" borderId="21" xfId="0" applyFont="1" applyFill="1" applyBorder="1"/>
    <xf numFmtId="0" fontId="15" fillId="0" borderId="0" xfId="0" applyFont="1" applyAlignment="1">
      <alignment horizontal="center" readingOrder="2"/>
    </xf>
    <xf numFmtId="0" fontId="16" fillId="0" borderId="0" xfId="0" applyFont="1" applyAlignment="1">
      <alignment horizontal="center" readingOrder="2"/>
    </xf>
    <xf numFmtId="0" fontId="7" fillId="0" borderId="0" xfId="0" applyFont="1" applyAlignment="1">
      <alignment horizontal="center"/>
    </xf>
    <xf numFmtId="0" fontId="14" fillId="0" borderId="0" xfId="0" applyFont="1" applyAlignment="1">
      <alignment horizontal="center"/>
    </xf>
    <xf numFmtId="0" fontId="13" fillId="0" borderId="0" xfId="0" applyFont="1" applyBorder="1" applyAlignment="1">
      <alignment horizontal="center"/>
    </xf>
    <xf numFmtId="0" fontId="9" fillId="0" borderId="0" xfId="0" applyFont="1" applyAlignment="1">
      <alignment horizontal="center"/>
    </xf>
    <xf numFmtId="0" fontId="2"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9" fillId="2" borderId="0" xfId="0" applyFont="1" applyFill="1" applyAlignment="1">
      <alignment horizontal="center"/>
    </xf>
  </cellXfs>
  <cellStyles count="22">
    <cellStyle name="Comma_Hoja de trabajo flujo 2007" xfId="3"/>
    <cellStyle name="Millares" xfId="1" builtinId="3"/>
    <cellStyle name="Millares 2" xfId="4"/>
    <cellStyle name="Millares 3" xfId="2"/>
    <cellStyle name="Millares 3 2" xfId="5"/>
    <cellStyle name="Millares 4" xfId="6"/>
    <cellStyle name="Millares 5" xfId="7"/>
    <cellStyle name="Millares 6" xfId="8"/>
    <cellStyle name="Moneda 2" xfId="9"/>
    <cellStyle name="Normal" xfId="0" builtinId="0"/>
    <cellStyle name="Normal 2" xfId="10"/>
    <cellStyle name="Normal 2 2" xfId="11"/>
    <cellStyle name="Normal 2 2 2" xfId="12"/>
    <cellStyle name="Normal 3" xfId="13"/>
    <cellStyle name="Normal 4" xfId="14"/>
    <cellStyle name="Normal 4 2" xfId="15"/>
    <cellStyle name="Normal 5" xfId="16"/>
    <cellStyle name="Normal 6" xfId="17"/>
    <cellStyle name="Normal 7" xfId="18"/>
    <cellStyle name="Porcentual 2" xfId="19"/>
    <cellStyle name="Porcentual 3" xfId="20"/>
    <cellStyle name="Porcentual 4" xfId="2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2943225</xdr:colOff>
      <xdr:row>0</xdr:row>
      <xdr:rowOff>9525</xdr:rowOff>
    </xdr:from>
    <xdr:to>
      <xdr:col>1</xdr:col>
      <xdr:colOff>3771900</xdr:colOff>
      <xdr:row>5</xdr:row>
      <xdr:rowOff>9525</xdr:rowOff>
    </xdr:to>
    <xdr:pic>
      <xdr:nvPicPr>
        <xdr:cNvPr id="2" name="Picture 3"/>
        <xdr:cNvPicPr>
          <a:picLocks noChangeAspect="1" noChangeArrowheads="1"/>
        </xdr:cNvPicPr>
      </xdr:nvPicPr>
      <xdr:blipFill>
        <a:blip xmlns:r="http://schemas.openxmlformats.org/officeDocument/2006/relationships" r:embed="rId1"/>
        <a:srcRect/>
        <a:stretch>
          <a:fillRect/>
        </a:stretch>
      </xdr:blipFill>
      <xdr:spPr bwMode="auto">
        <a:xfrm>
          <a:off x="1524000" y="9525"/>
          <a:ext cx="0" cy="714375"/>
        </a:xfrm>
        <a:prstGeom prst="rect">
          <a:avLst/>
        </a:prstGeom>
        <a:noFill/>
        <a:ln w="9525">
          <a:noFill/>
          <a:miter lim="800000"/>
          <a:headEnd/>
          <a:tailEnd/>
        </a:ln>
      </xdr:spPr>
    </xdr:pic>
    <xdr:clientData/>
  </xdr:twoCellAnchor>
  <xdr:oneCellAnchor>
    <xdr:from>
      <xdr:col>1</xdr:col>
      <xdr:colOff>1657351</xdr:colOff>
      <xdr:row>299</xdr:row>
      <xdr:rowOff>28575</xdr:rowOff>
    </xdr:from>
    <xdr:ext cx="3362323" cy="298800"/>
    <xdr:sp macro="" textlink="">
      <xdr:nvSpPr>
        <xdr:cNvPr id="3" name="2 CuadroTexto"/>
        <xdr:cNvSpPr txBox="1"/>
      </xdr:nvSpPr>
      <xdr:spPr>
        <a:xfrm>
          <a:off x="1524001" y="49187100"/>
          <a:ext cx="3362323" cy="29880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pPr algn="ctr"/>
          <a:r>
            <a:rPr lang="es-DO" sz="1400" b="1" baseline="0">
              <a:latin typeface="Arial" pitchFamily="34" charset="0"/>
              <a:cs typeface="Arial" pitchFamily="34" charset="0"/>
            </a:rPr>
            <a:t>Enc. Depto. de Contabilidad, DNCD.</a:t>
          </a:r>
        </a:p>
      </xdr:txBody>
    </xdr:sp>
    <xdr:clientData/>
  </xdr:oneCellAnchor>
  <xdr:twoCellAnchor editAs="oneCell">
    <xdr:from>
      <xdr:col>1</xdr:col>
      <xdr:colOff>1819275</xdr:colOff>
      <xdr:row>293</xdr:row>
      <xdr:rowOff>38100</xdr:rowOff>
    </xdr:from>
    <xdr:to>
      <xdr:col>1</xdr:col>
      <xdr:colOff>4848225</xdr:colOff>
      <xdr:row>303</xdr:row>
      <xdr:rowOff>38100</xdr:rowOff>
    </xdr:to>
    <xdr:pic>
      <xdr:nvPicPr>
        <xdr:cNvPr id="4" name="Picture 6"/>
        <xdr:cNvPicPr>
          <a:picLocks noChangeAspect="1" noChangeArrowheads="1"/>
        </xdr:cNvPicPr>
      </xdr:nvPicPr>
      <xdr:blipFill>
        <a:blip xmlns:r="http://schemas.openxmlformats.org/officeDocument/2006/relationships" r:embed="rId2"/>
        <a:srcRect/>
        <a:stretch>
          <a:fillRect/>
        </a:stretch>
      </xdr:blipFill>
      <xdr:spPr bwMode="auto">
        <a:xfrm>
          <a:off x="2571750" y="62941200"/>
          <a:ext cx="3028950" cy="1905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312"/>
  <sheetViews>
    <sheetView tabSelected="1" topLeftCell="A289" workbookViewId="0">
      <selection activeCell="G298" sqref="G298"/>
    </sheetView>
  </sheetViews>
  <sheetFormatPr baseColWidth="10" defaultRowHeight="15"/>
  <cols>
    <col min="1" max="1" width="11.28515625" style="1" bestFit="1" customWidth="1"/>
    <col min="2" max="2" width="76.140625" style="1" customWidth="1"/>
    <col min="3" max="3" width="19.42578125" style="1" customWidth="1"/>
    <col min="4" max="4" width="6.28515625" style="1" customWidth="1"/>
    <col min="5" max="5" width="23.42578125" style="1" hidden="1" customWidth="1"/>
    <col min="6" max="6" width="8" style="1" customWidth="1"/>
    <col min="7" max="16384" width="11.42578125" style="1"/>
  </cols>
  <sheetData>
    <row r="1" spans="1:6" ht="5.25" customHeight="1"/>
    <row r="6" spans="1:6" ht="18">
      <c r="B6" s="125" t="s">
        <v>187</v>
      </c>
      <c r="C6" s="125"/>
      <c r="D6" s="125"/>
      <c r="E6" s="125"/>
    </row>
    <row r="7" spans="1:6" ht="18">
      <c r="B7" s="125" t="s">
        <v>186</v>
      </c>
      <c r="C7" s="125"/>
      <c r="D7" s="125"/>
      <c r="E7" s="125"/>
    </row>
    <row r="8" spans="1:6">
      <c r="B8" s="124"/>
      <c r="C8" s="124"/>
      <c r="D8" s="124"/>
    </row>
    <row r="9" spans="1:6" ht="20.25">
      <c r="B9" s="126" t="s">
        <v>185</v>
      </c>
      <c r="C9" s="126"/>
      <c r="D9" s="126"/>
      <c r="E9" s="126"/>
    </row>
    <row r="10" spans="1:6" ht="18">
      <c r="B10" s="127" t="s">
        <v>184</v>
      </c>
      <c r="C10" s="127"/>
      <c r="D10" s="127"/>
      <c r="E10" s="127"/>
    </row>
    <row r="11" spans="1:6" ht="15.75">
      <c r="B11" s="128" t="s">
        <v>183</v>
      </c>
      <c r="C11" s="128"/>
      <c r="D11" s="128"/>
      <c r="E11" s="128"/>
    </row>
    <row r="12" spans="1:6" ht="9.75" customHeight="1"/>
    <row r="13" spans="1:6" ht="18.75" customHeight="1">
      <c r="B13" s="129" t="s">
        <v>182</v>
      </c>
      <c r="C13" s="129"/>
      <c r="D13" s="129"/>
      <c r="E13" s="129"/>
    </row>
    <row r="14" spans="1:6" ht="18.75" customHeight="1" thickBot="1">
      <c r="A14" s="2"/>
      <c r="B14" s="19" t="s">
        <v>181</v>
      </c>
      <c r="C14" s="2"/>
      <c r="D14" s="2"/>
      <c r="E14" s="2"/>
      <c r="F14" s="2"/>
    </row>
    <row r="15" spans="1:6" ht="16.5">
      <c r="A15" s="2"/>
      <c r="B15" s="18" t="s">
        <v>180</v>
      </c>
      <c r="C15" s="123"/>
      <c r="D15" s="122"/>
      <c r="E15" s="122"/>
      <c r="F15" s="2"/>
    </row>
    <row r="16" spans="1:6" ht="67.5" customHeight="1" thickBot="1">
      <c r="A16" s="2"/>
      <c r="B16" s="130" t="s">
        <v>179</v>
      </c>
      <c r="C16" s="131"/>
      <c r="D16" s="132"/>
      <c r="E16" s="121"/>
      <c r="F16" s="2"/>
    </row>
    <row r="17" spans="1:6" ht="16.5" thickBot="1">
      <c r="A17" s="2"/>
      <c r="B17" s="120"/>
      <c r="C17" s="17">
        <v>2022</v>
      </c>
      <c r="D17" s="119"/>
      <c r="E17" s="118">
        <v>2017</v>
      </c>
      <c r="F17" s="2"/>
    </row>
    <row r="18" spans="1:6" ht="15.75">
      <c r="A18" s="2"/>
      <c r="B18" s="40" t="s">
        <v>178</v>
      </c>
      <c r="C18" s="14"/>
      <c r="D18" s="111"/>
      <c r="E18" s="111"/>
      <c r="F18" s="2"/>
    </row>
    <row r="19" spans="1:6">
      <c r="A19" s="2"/>
      <c r="B19" s="12" t="s">
        <v>177</v>
      </c>
      <c r="C19" s="93">
        <v>70741431.909999996</v>
      </c>
      <c r="D19" s="116"/>
      <c r="E19" s="116">
        <f>15707661.1+50</f>
        <v>15707711.1</v>
      </c>
      <c r="F19" s="2"/>
    </row>
    <row r="20" spans="1:6">
      <c r="A20" s="2"/>
      <c r="B20" s="12" t="s">
        <v>176</v>
      </c>
      <c r="C20" s="93">
        <v>440080.86</v>
      </c>
      <c r="D20" s="116"/>
      <c r="E20" s="116">
        <v>1458763.63</v>
      </c>
      <c r="F20" s="2"/>
    </row>
    <row r="21" spans="1:6">
      <c r="A21" s="2"/>
      <c r="B21" s="12" t="s">
        <v>175</v>
      </c>
      <c r="C21" s="93">
        <v>22075.58</v>
      </c>
      <c r="D21" s="116"/>
      <c r="E21" s="116">
        <v>2378145.61</v>
      </c>
      <c r="F21" s="2"/>
    </row>
    <row r="22" spans="1:6" s="2" customFormat="1">
      <c r="B22" s="12" t="s">
        <v>174</v>
      </c>
      <c r="C22" s="93">
        <v>286.8</v>
      </c>
      <c r="D22" s="116"/>
      <c r="E22" s="116"/>
    </row>
    <row r="23" spans="1:6">
      <c r="A23" s="2"/>
      <c r="B23" s="12" t="s">
        <v>173</v>
      </c>
      <c r="C23" s="117">
        <v>208112.7</v>
      </c>
      <c r="D23" s="116"/>
      <c r="E23" s="116">
        <v>2532704.59</v>
      </c>
      <c r="F23" s="2"/>
    </row>
    <row r="24" spans="1:6" ht="16.5" thickBot="1">
      <c r="A24" s="2"/>
      <c r="B24" s="40" t="s">
        <v>172</v>
      </c>
      <c r="C24" s="115">
        <f>SUM(C19:C23)</f>
        <v>71411987.849999994</v>
      </c>
      <c r="D24" s="107"/>
      <c r="E24" s="107">
        <f>SUM(E19:E23)</f>
        <v>22077324.93</v>
      </c>
      <c r="F24" s="2"/>
    </row>
    <row r="25" spans="1:6" ht="15.75" thickTop="1">
      <c r="A25" s="2"/>
      <c r="B25" s="12" t="s">
        <v>171</v>
      </c>
      <c r="C25" s="24">
        <v>0</v>
      </c>
      <c r="D25" s="113"/>
      <c r="E25" s="113">
        <v>213185.39</v>
      </c>
      <c r="F25" s="2"/>
    </row>
    <row r="26" spans="1:6" ht="15.75" thickBot="1">
      <c r="A26" s="2"/>
      <c r="B26" s="12" t="s">
        <v>170</v>
      </c>
      <c r="C26" s="114">
        <v>275000</v>
      </c>
      <c r="D26" s="113"/>
      <c r="E26" s="112">
        <f>+E34</f>
        <v>230000</v>
      </c>
      <c r="F26" s="14"/>
    </row>
    <row r="27" spans="1:6" ht="16.5" thickBot="1">
      <c r="A27" s="2"/>
      <c r="B27" s="40" t="s">
        <v>169</v>
      </c>
      <c r="C27" s="88">
        <f>C24+C25+C26</f>
        <v>71686987.849999994</v>
      </c>
      <c r="D27" s="107"/>
      <c r="E27" s="106">
        <f>E24+E25+E26</f>
        <v>22520510.32</v>
      </c>
      <c r="F27" s="14"/>
    </row>
    <row r="28" spans="1:6" ht="15.75" thickTop="1">
      <c r="A28" s="2"/>
      <c r="B28" s="12"/>
      <c r="C28" s="14"/>
      <c r="D28" s="111"/>
      <c r="E28" s="111"/>
      <c r="F28" s="14"/>
    </row>
    <row r="29" spans="1:6" ht="15.75">
      <c r="A29" s="2"/>
      <c r="B29" s="40" t="s">
        <v>168</v>
      </c>
      <c r="C29" s="14"/>
      <c r="D29" s="111"/>
      <c r="E29" s="111"/>
      <c r="F29" s="14"/>
    </row>
    <row r="30" spans="1:6">
      <c r="A30" s="2"/>
      <c r="B30" s="12" t="s">
        <v>167</v>
      </c>
      <c r="C30" s="110">
        <v>200000</v>
      </c>
      <c r="D30" s="108"/>
      <c r="E30" s="108">
        <v>200000</v>
      </c>
      <c r="F30" s="14"/>
    </row>
    <row r="31" spans="1:6">
      <c r="A31" s="2"/>
      <c r="B31" s="12" t="s">
        <v>166</v>
      </c>
      <c r="C31" s="110">
        <v>30000</v>
      </c>
      <c r="D31" s="108"/>
      <c r="E31" s="108">
        <v>30000</v>
      </c>
      <c r="F31" s="14"/>
    </row>
    <row r="32" spans="1:6">
      <c r="A32" s="2"/>
      <c r="B32" s="12" t="s">
        <v>165</v>
      </c>
      <c r="C32" s="110">
        <v>15000</v>
      </c>
      <c r="D32" s="108"/>
      <c r="E32" s="108"/>
      <c r="F32" s="14"/>
    </row>
    <row r="33" spans="1:6" ht="15.75" thickBot="1">
      <c r="A33" s="2"/>
      <c r="B33" s="12" t="s">
        <v>164</v>
      </c>
      <c r="C33" s="109">
        <v>30000</v>
      </c>
      <c r="D33" s="108"/>
      <c r="E33" s="108"/>
      <c r="F33" s="14"/>
    </row>
    <row r="34" spans="1:6" ht="16.5" thickBot="1">
      <c r="A34" s="2"/>
      <c r="B34" s="40" t="s">
        <v>163</v>
      </c>
      <c r="C34" s="88">
        <f>SUM(C30:C33)</f>
        <v>275000</v>
      </c>
      <c r="D34" s="107"/>
      <c r="E34" s="106">
        <f>SUM(E30:E31)</f>
        <v>230000</v>
      </c>
      <c r="F34" s="14"/>
    </row>
    <row r="35" spans="1:6" ht="17.25" thickTop="1" thickBot="1">
      <c r="A35" s="2"/>
      <c r="B35" s="5"/>
      <c r="C35" s="49"/>
      <c r="D35" s="48"/>
      <c r="E35" s="3"/>
      <c r="F35" s="14"/>
    </row>
    <row r="36" spans="1:6" ht="15.75">
      <c r="A36" s="2"/>
      <c r="B36" s="14"/>
      <c r="C36" s="53"/>
      <c r="D36" s="53"/>
      <c r="E36" s="14"/>
      <c r="F36" s="14"/>
    </row>
    <row r="37" spans="1:6" ht="22.5" customHeight="1" thickBot="1">
      <c r="A37" s="2"/>
      <c r="B37" s="19" t="s">
        <v>162</v>
      </c>
      <c r="C37" s="4"/>
      <c r="D37" s="4"/>
      <c r="E37" s="4"/>
      <c r="F37" s="14"/>
    </row>
    <row r="38" spans="1:6" ht="17.25" thickBot="1">
      <c r="A38" s="2"/>
      <c r="B38" s="55" t="s">
        <v>161</v>
      </c>
      <c r="C38" s="17">
        <v>2022</v>
      </c>
      <c r="D38" s="16"/>
      <c r="E38" s="94">
        <v>2018</v>
      </c>
      <c r="F38" s="14"/>
    </row>
    <row r="39" spans="1:6" ht="45">
      <c r="A39" s="2"/>
      <c r="B39" s="65" t="s">
        <v>160</v>
      </c>
      <c r="C39" s="105"/>
      <c r="D39" s="70"/>
      <c r="E39" s="70"/>
      <c r="F39" s="14"/>
    </row>
    <row r="40" spans="1:6" ht="16.5" thickBot="1">
      <c r="A40" s="2"/>
      <c r="B40" s="65"/>
      <c r="C40" s="84"/>
      <c r="D40" s="83"/>
      <c r="E40" s="94">
        <v>2018</v>
      </c>
      <c r="F40" s="14"/>
    </row>
    <row r="41" spans="1:6" ht="15.75" thickBot="1">
      <c r="A41" s="2"/>
      <c r="B41" s="12" t="s">
        <v>159</v>
      </c>
      <c r="C41" s="104">
        <v>863251.91</v>
      </c>
      <c r="D41" s="70"/>
      <c r="E41" s="70">
        <v>448268.37</v>
      </c>
      <c r="F41" s="14"/>
    </row>
    <row r="42" spans="1:6" ht="15.75" hidden="1" thickBot="1">
      <c r="A42" s="2"/>
      <c r="B42" s="12" t="s">
        <v>158</v>
      </c>
      <c r="C42" s="24">
        <v>0</v>
      </c>
      <c r="D42" s="70"/>
      <c r="E42" s="103">
        <v>0</v>
      </c>
      <c r="F42" s="14"/>
    </row>
    <row r="43" spans="1:6" ht="16.5" thickBot="1">
      <c r="A43" s="2"/>
      <c r="B43" s="9" t="s">
        <v>157</v>
      </c>
      <c r="C43" s="8">
        <f>SUM(C41)</f>
        <v>863251.91</v>
      </c>
      <c r="D43" s="7"/>
      <c r="E43" s="31">
        <f>SUM(E39:E42)</f>
        <v>450286.37</v>
      </c>
      <c r="F43" s="14"/>
    </row>
    <row r="44" spans="1:6" ht="16.5" thickTop="1" thickBot="1">
      <c r="A44" s="2"/>
      <c r="B44" s="5"/>
      <c r="C44" s="4"/>
      <c r="D44" s="3"/>
      <c r="E44" s="3"/>
      <c r="F44" s="14"/>
    </row>
    <row r="45" spans="1:6" ht="15.75" thickBot="1">
      <c r="A45" s="2"/>
      <c r="B45" s="14"/>
      <c r="C45" s="14"/>
      <c r="D45" s="14"/>
      <c r="E45" s="4"/>
      <c r="F45" s="14"/>
    </row>
    <row r="46" spans="1:6" ht="17.25" customHeight="1" thickBot="1">
      <c r="A46" s="2"/>
      <c r="B46" s="19" t="s">
        <v>156</v>
      </c>
      <c r="C46" s="4"/>
      <c r="D46" s="4"/>
      <c r="E46" s="4"/>
      <c r="F46" s="14"/>
    </row>
    <row r="47" spans="1:6" ht="17.25" thickBot="1">
      <c r="A47" s="2"/>
      <c r="B47" s="55" t="s">
        <v>155</v>
      </c>
      <c r="C47" s="17">
        <v>2022</v>
      </c>
      <c r="D47" s="16"/>
      <c r="E47" s="94">
        <v>2017</v>
      </c>
      <c r="F47" s="14"/>
    </row>
    <row r="48" spans="1:6" ht="43.5" customHeight="1">
      <c r="A48" s="2"/>
      <c r="B48" s="65" t="s">
        <v>154</v>
      </c>
      <c r="C48" s="14"/>
      <c r="D48" s="13"/>
      <c r="E48" s="13"/>
      <c r="F48" s="14"/>
    </row>
    <row r="49" spans="1:6" ht="18.75" customHeight="1" thickBot="1">
      <c r="A49" s="2"/>
      <c r="B49" s="12" t="s">
        <v>153</v>
      </c>
      <c r="C49" s="102">
        <v>0</v>
      </c>
      <c r="D49" s="101"/>
      <c r="E49" s="100">
        <v>7340.56</v>
      </c>
      <c r="F49" s="14"/>
    </row>
    <row r="50" spans="1:6" ht="11.25" customHeight="1">
      <c r="A50" s="2"/>
      <c r="B50" s="12"/>
      <c r="C50" s="93"/>
      <c r="D50" s="101"/>
      <c r="E50" s="101"/>
      <c r="F50" s="14"/>
    </row>
    <row r="51" spans="1:6">
      <c r="A51" s="2"/>
      <c r="B51" s="12" t="s">
        <v>152</v>
      </c>
      <c r="C51" s="93">
        <v>717883.51</v>
      </c>
      <c r="D51" s="101"/>
      <c r="E51" s="101"/>
      <c r="F51" s="14"/>
    </row>
    <row r="52" spans="1:6">
      <c r="A52" s="2"/>
      <c r="B52" s="12" t="s">
        <v>151</v>
      </c>
      <c r="C52" s="93">
        <v>0</v>
      </c>
      <c r="D52" s="101"/>
      <c r="E52" s="101"/>
      <c r="F52" s="14"/>
    </row>
    <row r="53" spans="1:6" ht="15.75" thickBot="1">
      <c r="A53" s="2"/>
      <c r="B53" s="12" t="s">
        <v>150</v>
      </c>
      <c r="C53" s="93">
        <v>1832900</v>
      </c>
      <c r="D53" s="101"/>
      <c r="E53" s="100">
        <v>956100</v>
      </c>
      <c r="F53" s="14"/>
    </row>
    <row r="54" spans="1:6" ht="16.5" thickBot="1">
      <c r="A54" s="2"/>
      <c r="B54" s="9" t="s">
        <v>149</v>
      </c>
      <c r="C54" s="99">
        <f>SUM(C51:C53)</f>
        <v>2550783.5099999998</v>
      </c>
      <c r="D54" s="96"/>
      <c r="E54" s="98">
        <f>SUM(E53)</f>
        <v>956100</v>
      </c>
      <c r="F54" s="14"/>
    </row>
    <row r="55" spans="1:6" ht="12.75" customHeight="1" thickTop="1">
      <c r="A55" s="2"/>
      <c r="B55" s="9"/>
      <c r="C55" s="97"/>
      <c r="D55" s="96"/>
      <c r="E55" s="96"/>
      <c r="F55" s="14"/>
    </row>
    <row r="56" spans="1:6" ht="16.5" thickBot="1">
      <c r="A56" s="2"/>
      <c r="B56" s="9" t="s">
        <v>148</v>
      </c>
      <c r="C56" s="88">
        <f>+C54+C49</f>
        <v>2550783.5099999998</v>
      </c>
      <c r="D56" s="7"/>
      <c r="E56" s="48">
        <f>+E54+E49</f>
        <v>963440.56</v>
      </c>
      <c r="F56" s="14"/>
    </row>
    <row r="57" spans="1:6" ht="6.75" customHeight="1" thickTop="1" thickBot="1">
      <c r="A57" s="2"/>
      <c r="B57" s="5"/>
      <c r="C57" s="4"/>
      <c r="D57" s="3"/>
      <c r="E57" s="28"/>
      <c r="F57" s="14"/>
    </row>
    <row r="58" spans="1:6">
      <c r="A58" s="2"/>
      <c r="B58" s="14"/>
      <c r="C58" s="14"/>
      <c r="D58" s="14"/>
      <c r="E58" s="28"/>
      <c r="F58" s="14"/>
    </row>
    <row r="59" spans="1:6">
      <c r="A59" s="2"/>
      <c r="B59" s="14"/>
      <c r="C59" s="14"/>
      <c r="D59" s="14"/>
      <c r="E59" s="28"/>
      <c r="F59" s="14"/>
    </row>
    <row r="60" spans="1:6">
      <c r="A60" s="2"/>
      <c r="B60" s="14"/>
      <c r="C60" s="14"/>
      <c r="D60" s="14"/>
      <c r="E60" s="28"/>
      <c r="F60" s="14"/>
    </row>
    <row r="61" spans="1:6">
      <c r="A61" s="2"/>
      <c r="B61" s="14"/>
      <c r="C61" s="14"/>
      <c r="D61" s="14"/>
      <c r="E61" s="28"/>
      <c r="F61" s="14"/>
    </row>
    <row r="62" spans="1:6" ht="21" thickBot="1">
      <c r="A62" s="2"/>
      <c r="B62" s="19" t="s">
        <v>147</v>
      </c>
      <c r="C62" s="4"/>
      <c r="D62" s="4"/>
      <c r="E62" s="30"/>
      <c r="F62" s="14"/>
    </row>
    <row r="63" spans="1:6" ht="17.25" thickBot="1">
      <c r="A63" s="2"/>
      <c r="B63" s="55" t="s">
        <v>146</v>
      </c>
      <c r="C63" s="95">
        <v>2022</v>
      </c>
      <c r="D63" s="16"/>
      <c r="E63" s="94">
        <v>2017</v>
      </c>
      <c r="F63" s="14"/>
    </row>
    <row r="64" spans="1:6" ht="45">
      <c r="A64" s="2"/>
      <c r="B64" s="65" t="s">
        <v>145</v>
      </c>
      <c r="C64" s="14"/>
      <c r="D64" s="13"/>
      <c r="E64" s="32"/>
      <c r="F64" s="14"/>
    </row>
    <row r="65" spans="1:6">
      <c r="A65" s="2"/>
      <c r="B65" s="65"/>
      <c r="C65" s="14"/>
      <c r="D65" s="13"/>
      <c r="E65" s="32"/>
      <c r="F65" s="14"/>
    </row>
    <row r="66" spans="1:6">
      <c r="A66" s="2"/>
      <c r="B66" s="12" t="s">
        <v>144</v>
      </c>
      <c r="C66" s="28">
        <v>1294679155.51</v>
      </c>
      <c r="D66" s="32"/>
      <c r="E66" s="32">
        <v>546889199.99000001</v>
      </c>
      <c r="F66" s="28"/>
    </row>
    <row r="67" spans="1:6">
      <c r="A67" s="2"/>
      <c r="B67" s="12" t="s">
        <v>143</v>
      </c>
      <c r="C67" s="28">
        <v>557441.24</v>
      </c>
      <c r="D67" s="32"/>
      <c r="E67" s="32">
        <v>0</v>
      </c>
      <c r="F67" s="28"/>
    </row>
    <row r="68" spans="1:6">
      <c r="A68" s="2"/>
      <c r="B68" s="12" t="s">
        <v>142</v>
      </c>
      <c r="C68" s="93">
        <v>143065036.12</v>
      </c>
      <c r="D68" s="32"/>
      <c r="E68" s="32"/>
      <c r="F68" s="28"/>
    </row>
    <row r="69" spans="1:6" ht="15.75">
      <c r="A69" s="2"/>
      <c r="B69" s="40" t="s">
        <v>141</v>
      </c>
      <c r="C69" s="92">
        <v>-979444953.02999997</v>
      </c>
      <c r="D69" s="62"/>
      <c r="E69" s="91">
        <v>-393109950.37</v>
      </c>
      <c r="F69" s="28"/>
    </row>
    <row r="70" spans="1:6" ht="16.5" thickBot="1">
      <c r="A70" s="2"/>
      <c r="B70" s="9" t="s">
        <v>131</v>
      </c>
      <c r="C70" s="90">
        <f>SUM(C66:C69)</f>
        <v>458856679.83999991</v>
      </c>
      <c r="D70" s="7"/>
      <c r="E70" s="89">
        <f>SUM(E66:E69)</f>
        <v>153779249.62</v>
      </c>
      <c r="F70" s="28"/>
    </row>
    <row r="71" spans="1:6" ht="11.25" customHeight="1">
      <c r="A71" s="2"/>
      <c r="B71" s="9"/>
      <c r="C71" s="53"/>
      <c r="D71" s="7"/>
      <c r="E71" s="7"/>
      <c r="F71" s="53"/>
    </row>
    <row r="72" spans="1:6" ht="15.75" hidden="1">
      <c r="A72" s="2"/>
      <c r="B72" s="9" t="s">
        <v>140</v>
      </c>
      <c r="C72" s="53"/>
      <c r="D72" s="7"/>
      <c r="E72" s="7"/>
      <c r="F72" s="28"/>
    </row>
    <row r="73" spans="1:6" ht="15.75" hidden="1">
      <c r="A73" s="2"/>
      <c r="B73" s="9" t="s">
        <v>139</v>
      </c>
      <c r="C73" s="53"/>
      <c r="D73" s="7"/>
      <c r="E73" s="7"/>
      <c r="F73" s="28"/>
    </row>
    <row r="74" spans="1:6" ht="15.75" hidden="1">
      <c r="A74" s="2"/>
      <c r="B74" s="9" t="s">
        <v>138</v>
      </c>
      <c r="C74" s="53"/>
      <c r="D74" s="7"/>
      <c r="E74" s="7"/>
      <c r="F74" s="28"/>
    </row>
    <row r="75" spans="1:6" ht="104.25" customHeight="1">
      <c r="A75" s="2"/>
      <c r="B75" s="25" t="s">
        <v>137</v>
      </c>
      <c r="C75" s="14"/>
      <c r="D75" s="13"/>
      <c r="E75" s="32"/>
      <c r="F75" s="28"/>
    </row>
    <row r="76" spans="1:6">
      <c r="A76" s="2"/>
      <c r="B76" s="12" t="s">
        <v>136</v>
      </c>
      <c r="C76" s="28">
        <v>102156800</v>
      </c>
      <c r="D76" s="32"/>
      <c r="E76" s="32">
        <v>22000000</v>
      </c>
      <c r="F76" s="28"/>
    </row>
    <row r="77" spans="1:6">
      <c r="A77" s="2"/>
      <c r="B77" s="12" t="s">
        <v>135</v>
      </c>
      <c r="C77" s="28"/>
      <c r="D77" s="32"/>
      <c r="E77" s="32"/>
      <c r="F77" s="28"/>
    </row>
    <row r="78" spans="1:6" ht="15.75">
      <c r="A78" s="2"/>
      <c r="B78" s="12" t="s">
        <v>134</v>
      </c>
      <c r="C78" s="28">
        <v>79563367.150000006</v>
      </c>
      <c r="D78" s="32"/>
      <c r="E78" s="32">
        <v>57128297.530000001</v>
      </c>
      <c r="F78" s="53"/>
    </row>
    <row r="79" spans="1:6" ht="15.75">
      <c r="A79" s="2"/>
      <c r="B79" s="12" t="s">
        <v>133</v>
      </c>
      <c r="C79" s="28">
        <v>0</v>
      </c>
      <c r="D79" s="32"/>
      <c r="E79" s="32"/>
      <c r="F79" s="53"/>
    </row>
    <row r="80" spans="1:6" ht="15.75">
      <c r="A80" s="2"/>
      <c r="B80" s="40" t="s">
        <v>132</v>
      </c>
      <c r="C80" s="92">
        <v>-8688336.6300000008</v>
      </c>
      <c r="D80" s="62"/>
      <c r="E80" s="91">
        <v>-3626246.68</v>
      </c>
      <c r="F80" s="28"/>
    </row>
    <row r="81" spans="1:6" ht="16.5" thickBot="1">
      <c r="A81" s="2"/>
      <c r="B81" s="9" t="s">
        <v>131</v>
      </c>
      <c r="C81" s="90">
        <f>+C76+C78+C79+C80</f>
        <v>173031830.52000001</v>
      </c>
      <c r="D81" s="7"/>
      <c r="E81" s="89">
        <f>SUM(E76:E80)</f>
        <v>75502050.849999994</v>
      </c>
      <c r="F81" s="53"/>
    </row>
    <row r="82" spans="1:6" ht="16.5" hidden="1" thickBot="1">
      <c r="A82" s="2"/>
      <c r="B82" s="57" t="s">
        <v>130</v>
      </c>
      <c r="C82" s="53"/>
      <c r="D82" s="7"/>
      <c r="E82" s="7"/>
      <c r="F82" s="53"/>
    </row>
    <row r="83" spans="1:6" ht="15.75">
      <c r="A83" s="2"/>
      <c r="B83" s="40"/>
      <c r="C83" s="53"/>
      <c r="D83" s="7"/>
      <c r="E83" s="7"/>
      <c r="F83" s="53"/>
    </row>
    <row r="84" spans="1:6" ht="17.25" thickBot="1">
      <c r="A84" s="2"/>
      <c r="B84" s="85" t="s">
        <v>129</v>
      </c>
      <c r="C84" s="88">
        <f>+C70+C81</f>
        <v>631888510.3599999</v>
      </c>
      <c r="D84" s="7"/>
      <c r="E84" s="6">
        <f>+E70+E81</f>
        <v>229281300.47</v>
      </c>
      <c r="F84" s="82"/>
    </row>
    <row r="85" spans="1:6" ht="17.25" thickTop="1" thickBot="1">
      <c r="A85" s="2"/>
      <c r="B85" s="57"/>
      <c r="C85" s="4"/>
      <c r="D85" s="3"/>
      <c r="E85" s="3"/>
      <c r="F85" s="28"/>
    </row>
    <row r="86" spans="1:6">
      <c r="A86" s="2"/>
      <c r="B86" s="14"/>
      <c r="C86" s="28"/>
      <c r="D86" s="14"/>
      <c r="E86" s="14"/>
      <c r="F86" s="28"/>
    </row>
    <row r="87" spans="1:6">
      <c r="A87" s="2"/>
      <c r="B87" s="14"/>
      <c r="C87" s="28"/>
      <c r="D87" s="14"/>
      <c r="E87" s="14"/>
      <c r="F87" s="28"/>
    </row>
    <row r="88" spans="1:6">
      <c r="A88" s="2"/>
      <c r="B88" s="14"/>
      <c r="C88" s="28"/>
      <c r="D88" s="14"/>
      <c r="E88" s="14"/>
      <c r="F88" s="28"/>
    </row>
    <row r="89" spans="1:6" ht="18" customHeight="1">
      <c r="A89" s="2"/>
      <c r="B89" s="133" t="s">
        <v>128</v>
      </c>
      <c r="C89" s="133"/>
      <c r="D89" s="133"/>
      <c r="E89" s="133"/>
      <c r="F89" s="53"/>
    </row>
    <row r="90" spans="1:6" ht="9.75" customHeight="1">
      <c r="A90" s="2"/>
      <c r="B90" s="75"/>
      <c r="C90" s="75"/>
      <c r="D90" s="75"/>
      <c r="E90" s="75"/>
      <c r="F90" s="53"/>
    </row>
    <row r="91" spans="1:6" ht="18" customHeight="1" thickBot="1">
      <c r="A91" s="2"/>
      <c r="B91" s="19" t="s">
        <v>127</v>
      </c>
      <c r="C91" s="14"/>
      <c r="D91" s="14"/>
      <c r="E91" s="2"/>
      <c r="F91" s="14"/>
    </row>
    <row r="92" spans="1:6" ht="17.25" thickBot="1">
      <c r="A92" s="2"/>
      <c r="B92" s="55" t="s">
        <v>126</v>
      </c>
      <c r="C92" s="17">
        <v>2022</v>
      </c>
      <c r="D92" s="16"/>
      <c r="E92" s="15">
        <v>2017</v>
      </c>
      <c r="F92" s="28"/>
    </row>
    <row r="93" spans="1:6" ht="60">
      <c r="A93" s="2"/>
      <c r="B93" s="65" t="s">
        <v>125</v>
      </c>
      <c r="C93" s="14"/>
      <c r="D93" s="13"/>
      <c r="E93" s="13"/>
      <c r="F93" s="14"/>
    </row>
    <row r="94" spans="1:6">
      <c r="A94" s="2"/>
      <c r="B94" s="87" t="s">
        <v>124</v>
      </c>
      <c r="C94" s="60">
        <f>268075.37+5567.37</f>
        <v>273642.74</v>
      </c>
      <c r="D94" s="13"/>
      <c r="E94" s="13"/>
      <c r="F94" s="14"/>
    </row>
    <row r="95" spans="1:6">
      <c r="A95" s="2"/>
      <c r="B95" s="12" t="s">
        <v>123</v>
      </c>
      <c r="C95" s="24">
        <v>7036823.96</v>
      </c>
      <c r="D95" s="13"/>
      <c r="E95" s="13"/>
      <c r="F95" s="14"/>
    </row>
    <row r="96" spans="1:6">
      <c r="A96" s="2"/>
      <c r="B96" s="12" t="s">
        <v>122</v>
      </c>
      <c r="C96" s="24">
        <v>96649.3</v>
      </c>
      <c r="D96" s="70"/>
      <c r="E96" s="70"/>
      <c r="F96" s="28"/>
    </row>
    <row r="97" spans="1:6" ht="16.5" thickBot="1">
      <c r="A97" s="2"/>
      <c r="B97" s="40" t="s">
        <v>121</v>
      </c>
      <c r="C97" s="8">
        <f>+C96+C95+C94</f>
        <v>7407116</v>
      </c>
      <c r="D97" s="7"/>
      <c r="E97" s="86" t="e">
        <f>SUM(#REF!)</f>
        <v>#REF!</v>
      </c>
      <c r="F97" s="28"/>
    </row>
    <row r="98" spans="1:6" ht="11.25" customHeight="1" thickTop="1">
      <c r="A98" s="2"/>
      <c r="B98" s="40"/>
      <c r="C98" s="53"/>
      <c r="D98" s="7"/>
      <c r="E98" s="7"/>
      <c r="F98" s="28"/>
    </row>
    <row r="99" spans="1:6" ht="16.5">
      <c r="A99" s="2"/>
      <c r="B99" s="85" t="s">
        <v>120</v>
      </c>
      <c r="C99" s="84"/>
      <c r="D99" s="83"/>
      <c r="E99" s="83"/>
      <c r="F99" s="82"/>
    </row>
    <row r="100" spans="1:6" ht="30">
      <c r="A100" s="2"/>
      <c r="B100" s="65" t="s">
        <v>119</v>
      </c>
      <c r="C100" s="14"/>
      <c r="D100" s="13"/>
      <c r="E100" s="32"/>
      <c r="F100" s="82"/>
    </row>
    <row r="101" spans="1:6">
      <c r="A101" s="2"/>
      <c r="B101" s="65" t="s">
        <v>118</v>
      </c>
      <c r="C101" s="81">
        <v>23223180.5</v>
      </c>
      <c r="D101" s="62"/>
      <c r="E101" s="62">
        <v>890084.83</v>
      </c>
      <c r="F101" s="28"/>
    </row>
    <row r="102" spans="1:6" ht="15.75" hidden="1">
      <c r="A102" s="2"/>
      <c r="B102" s="40" t="s">
        <v>117</v>
      </c>
      <c r="C102" s="24"/>
      <c r="D102" s="62"/>
      <c r="E102" s="62"/>
      <c r="F102" s="14"/>
    </row>
    <row r="103" spans="1:6" hidden="1">
      <c r="A103" s="2"/>
      <c r="B103" s="12" t="s">
        <v>116</v>
      </c>
      <c r="C103" s="24"/>
      <c r="D103" s="62"/>
      <c r="E103" s="62">
        <v>0</v>
      </c>
      <c r="F103" s="14"/>
    </row>
    <row r="104" spans="1:6" hidden="1">
      <c r="A104" s="2"/>
      <c r="B104" s="12" t="s">
        <v>115</v>
      </c>
      <c r="C104" s="24"/>
      <c r="D104" s="62"/>
      <c r="E104" s="62">
        <v>0</v>
      </c>
      <c r="F104" s="14"/>
    </row>
    <row r="105" spans="1:6" hidden="1">
      <c r="A105" s="2"/>
      <c r="B105" s="12" t="s">
        <v>114</v>
      </c>
      <c r="C105" s="24"/>
      <c r="D105" s="62"/>
      <c r="E105" s="62">
        <v>0</v>
      </c>
      <c r="F105" s="14"/>
    </row>
    <row r="106" spans="1:6" ht="16.5" thickBot="1">
      <c r="A106" s="2"/>
      <c r="B106" s="79" t="s">
        <v>113</v>
      </c>
      <c r="C106" s="8">
        <f>+C101</f>
        <v>23223180.5</v>
      </c>
      <c r="D106" s="77"/>
      <c r="E106" s="80">
        <f>SUM(E101:E101)</f>
        <v>890084.83</v>
      </c>
      <c r="F106" s="14"/>
    </row>
    <row r="107" spans="1:6" ht="12" customHeight="1" thickTop="1">
      <c r="A107" s="2"/>
      <c r="B107" s="79"/>
      <c r="C107" s="78"/>
      <c r="D107" s="77"/>
      <c r="E107" s="77"/>
      <c r="F107" s="14"/>
    </row>
    <row r="108" spans="1:6" ht="16.5" thickBot="1">
      <c r="A108" s="2"/>
      <c r="B108" s="40" t="s">
        <v>112</v>
      </c>
      <c r="C108" s="21">
        <f>+C97+C106</f>
        <v>30630296.5</v>
      </c>
      <c r="D108" s="77"/>
      <c r="E108" s="6" t="e">
        <f>+E97+E106</f>
        <v>#REF!</v>
      </c>
      <c r="F108" s="14"/>
    </row>
    <row r="109" spans="1:6" ht="9" customHeight="1" thickTop="1" thickBot="1">
      <c r="A109" s="2"/>
      <c r="B109" s="5"/>
      <c r="C109" s="4"/>
      <c r="D109" s="3"/>
      <c r="E109" s="29"/>
      <c r="F109" s="14"/>
    </row>
    <row r="110" spans="1:6" ht="9" customHeight="1">
      <c r="A110" s="2"/>
      <c r="B110" s="14"/>
      <c r="C110" s="14"/>
      <c r="D110" s="14"/>
      <c r="E110" s="28"/>
      <c r="F110" s="14"/>
    </row>
    <row r="111" spans="1:6" ht="9" customHeight="1">
      <c r="A111" s="2"/>
      <c r="B111" s="14"/>
      <c r="C111" s="14"/>
      <c r="D111" s="14"/>
      <c r="E111" s="28"/>
      <c r="F111" s="14"/>
    </row>
    <row r="112" spans="1:6" ht="11.25" customHeight="1">
      <c r="A112" s="2"/>
      <c r="B112" s="14"/>
      <c r="C112" s="14"/>
      <c r="D112" s="14"/>
      <c r="E112" s="28"/>
      <c r="F112" s="14"/>
    </row>
    <row r="113" spans="1:6" ht="17.25" customHeight="1" thickBot="1">
      <c r="A113" s="2"/>
      <c r="B113" s="76" t="s">
        <v>111</v>
      </c>
      <c r="C113" s="14"/>
      <c r="D113" s="14"/>
      <c r="E113" s="2"/>
      <c r="F113" s="14"/>
    </row>
    <row r="114" spans="1:6" ht="17.25" thickBot="1">
      <c r="A114" s="2"/>
      <c r="B114" s="55" t="s">
        <v>110</v>
      </c>
      <c r="C114" s="17">
        <v>2022</v>
      </c>
      <c r="D114" s="16"/>
      <c r="E114" s="15">
        <v>2017</v>
      </c>
      <c r="F114" s="14"/>
    </row>
    <row r="115" spans="1:6" ht="60">
      <c r="A115" s="2"/>
      <c r="B115" s="65" t="s">
        <v>109</v>
      </c>
      <c r="C115" s="14"/>
      <c r="D115" s="13"/>
      <c r="E115" s="13"/>
      <c r="F115" s="14"/>
    </row>
    <row r="116" spans="1:6" ht="9.75" customHeight="1">
      <c r="A116" s="2"/>
      <c r="B116" s="65"/>
      <c r="C116" s="14"/>
      <c r="D116" s="13"/>
      <c r="E116" s="13"/>
      <c r="F116" s="14"/>
    </row>
    <row r="117" spans="1:6" ht="15.75" thickBot="1">
      <c r="A117" s="2"/>
      <c r="B117" s="12" t="s">
        <v>108</v>
      </c>
      <c r="C117" s="23">
        <v>1033845.21</v>
      </c>
      <c r="D117" s="10"/>
      <c r="E117" s="37">
        <v>12298962.529999999</v>
      </c>
      <c r="F117" s="14"/>
    </row>
    <row r="118" spans="1:6" ht="16.5" thickBot="1">
      <c r="A118" s="2"/>
      <c r="B118" s="40" t="s">
        <v>107</v>
      </c>
      <c r="C118" s="8">
        <f>SUM(C117:C117)</f>
        <v>1033845.21</v>
      </c>
      <c r="D118" s="7"/>
      <c r="E118" s="31">
        <f>SUM(E117:E117)</f>
        <v>12298962.529999999</v>
      </c>
      <c r="F118" s="14"/>
    </row>
    <row r="119" spans="1:6" ht="4.5" customHeight="1" thickTop="1" thickBot="1">
      <c r="A119" s="2"/>
      <c r="B119" s="5"/>
      <c r="C119" s="4"/>
      <c r="D119" s="3"/>
      <c r="E119" s="3"/>
      <c r="F119" s="14"/>
    </row>
    <row r="120" spans="1:6">
      <c r="A120" s="2"/>
      <c r="B120" s="14"/>
      <c r="C120" s="14"/>
      <c r="D120" s="14"/>
      <c r="E120" s="28"/>
      <c r="F120" s="14"/>
    </row>
    <row r="121" spans="1:6">
      <c r="A121" s="2"/>
      <c r="B121" s="14"/>
      <c r="C121" s="14"/>
      <c r="D121" s="14"/>
      <c r="E121" s="28"/>
      <c r="F121" s="14"/>
    </row>
    <row r="122" spans="1:6">
      <c r="A122" s="2"/>
      <c r="B122" s="14"/>
      <c r="C122" s="14"/>
      <c r="D122" s="14"/>
      <c r="E122" s="28"/>
      <c r="F122" s="14"/>
    </row>
    <row r="123" spans="1:6" ht="20.25">
      <c r="A123" s="2"/>
      <c r="B123" s="133" t="s">
        <v>106</v>
      </c>
      <c r="C123" s="133"/>
      <c r="D123" s="133"/>
      <c r="E123" s="133"/>
      <c r="F123" s="14"/>
    </row>
    <row r="124" spans="1:6" ht="20.25">
      <c r="A124" s="2"/>
      <c r="B124" s="75"/>
      <c r="C124" s="75"/>
      <c r="D124" s="75"/>
      <c r="E124" s="75"/>
      <c r="F124" s="14"/>
    </row>
    <row r="125" spans="1:6" ht="21" thickBot="1">
      <c r="A125" s="2"/>
      <c r="B125" s="19" t="s">
        <v>105</v>
      </c>
      <c r="C125" s="14"/>
      <c r="D125" s="14"/>
      <c r="E125" s="2"/>
      <c r="F125" s="14"/>
    </row>
    <row r="126" spans="1:6" ht="17.25" thickBot="1">
      <c r="A126" s="2"/>
      <c r="B126" s="55" t="s">
        <v>104</v>
      </c>
      <c r="C126" s="17">
        <v>2022</v>
      </c>
      <c r="D126" s="16"/>
      <c r="E126" s="15">
        <v>2017</v>
      </c>
      <c r="F126" s="14"/>
    </row>
    <row r="127" spans="1:6" ht="91.5">
      <c r="A127" s="2"/>
      <c r="B127" s="65" t="s">
        <v>103</v>
      </c>
      <c r="C127" s="14"/>
      <c r="D127" s="13"/>
      <c r="E127" s="13"/>
      <c r="F127" s="14"/>
    </row>
    <row r="128" spans="1:6" ht="15.75">
      <c r="A128" s="2"/>
      <c r="B128" s="12" t="s">
        <v>102</v>
      </c>
      <c r="C128" s="72">
        <f>25481444.1+54623341.18</f>
        <v>80104785.280000001</v>
      </c>
      <c r="D128" s="74"/>
      <c r="E128" s="73">
        <f>25481444.1+54623341.18</f>
        <v>80104785.280000001</v>
      </c>
      <c r="F128" s="14"/>
    </row>
    <row r="129" spans="1:6" ht="12" customHeight="1">
      <c r="A129" s="2"/>
      <c r="B129" s="12"/>
      <c r="C129" s="24"/>
      <c r="D129" s="70"/>
      <c r="E129" s="70"/>
      <c r="F129" s="14"/>
    </row>
    <row r="130" spans="1:6" ht="15.75">
      <c r="A130" s="2"/>
      <c r="B130" s="12" t="s">
        <v>101</v>
      </c>
      <c r="C130" s="72">
        <v>0</v>
      </c>
      <c r="D130" s="32"/>
      <c r="E130" s="73">
        <v>0</v>
      </c>
      <c r="F130" s="14"/>
    </row>
    <row r="131" spans="1:6">
      <c r="A131" s="2"/>
      <c r="B131" s="12"/>
      <c r="C131" s="24"/>
      <c r="D131" s="32"/>
      <c r="E131" s="32"/>
      <c r="F131" s="14"/>
    </row>
    <row r="132" spans="1:6" ht="15.75">
      <c r="A132" s="2"/>
      <c r="B132" s="12" t="s">
        <v>100</v>
      </c>
      <c r="C132" s="72">
        <v>619970880.05999994</v>
      </c>
      <c r="D132" s="32"/>
      <c r="E132" s="71">
        <f>125583885.57-1425425.52</f>
        <v>124158460.05</v>
      </c>
      <c r="F132" s="68"/>
    </row>
    <row r="133" spans="1:6">
      <c r="A133" s="2"/>
      <c r="B133" s="12"/>
      <c r="C133" s="24"/>
      <c r="D133" s="70"/>
      <c r="E133" s="70"/>
      <c r="F133" s="14"/>
    </row>
    <row r="134" spans="1:6" ht="16.5" thickBot="1">
      <c r="A134" s="2"/>
      <c r="B134" s="12" t="s">
        <v>99</v>
      </c>
      <c r="C134" s="11">
        <v>-24750273.420000002</v>
      </c>
      <c r="D134" s="43"/>
      <c r="E134" s="69" t="e">
        <f>+#REF!</f>
        <v>#REF!</v>
      </c>
      <c r="F134" s="68"/>
    </row>
    <row r="135" spans="1:6" ht="16.5" thickBot="1">
      <c r="A135" s="2"/>
      <c r="B135" s="40" t="s">
        <v>98</v>
      </c>
      <c r="C135" s="8">
        <f>+C128+C130+C132+C134</f>
        <v>675325391.91999996</v>
      </c>
      <c r="D135" s="7"/>
      <c r="E135" s="31" t="e">
        <f>SUM(E128:E134)</f>
        <v>#REF!</v>
      </c>
      <c r="F135" s="14"/>
    </row>
    <row r="136" spans="1:6" ht="16.5" thickTop="1" thickBot="1">
      <c r="A136" s="2"/>
      <c r="B136" s="5"/>
      <c r="C136" s="4"/>
      <c r="D136" s="3"/>
      <c r="E136" s="3"/>
      <c r="F136" s="14"/>
    </row>
    <row r="137" spans="1:6">
      <c r="A137" s="2"/>
      <c r="B137" s="14"/>
      <c r="C137" s="14"/>
      <c r="D137" s="14"/>
      <c r="E137" s="28"/>
      <c r="F137" s="14"/>
    </row>
    <row r="138" spans="1:6">
      <c r="A138" s="2"/>
      <c r="B138" s="14"/>
      <c r="C138" s="14"/>
      <c r="D138" s="14"/>
      <c r="E138" s="28"/>
      <c r="F138" s="14"/>
    </row>
    <row r="139" spans="1:6" ht="20.25">
      <c r="A139" s="2"/>
      <c r="B139" s="133" t="s">
        <v>97</v>
      </c>
      <c r="C139" s="133"/>
      <c r="D139" s="133"/>
      <c r="E139" s="133"/>
      <c r="F139" s="14"/>
    </row>
    <row r="140" spans="1:6">
      <c r="A140" s="2"/>
      <c r="B140" s="2"/>
      <c r="C140" s="35"/>
      <c r="D140" s="2"/>
      <c r="E140" s="2"/>
      <c r="F140" s="14"/>
    </row>
    <row r="141" spans="1:6" ht="21" thickBot="1">
      <c r="A141" s="2"/>
      <c r="B141" s="19" t="s">
        <v>96</v>
      </c>
      <c r="C141" s="14"/>
      <c r="D141" s="14"/>
      <c r="E141" s="14"/>
      <c r="F141" s="14"/>
    </row>
    <row r="142" spans="1:6" ht="17.25" thickBot="1">
      <c r="A142" s="2"/>
      <c r="B142" s="55" t="s">
        <v>95</v>
      </c>
      <c r="C142" s="17">
        <v>2022</v>
      </c>
      <c r="D142" s="16"/>
      <c r="E142" s="15">
        <v>2017</v>
      </c>
      <c r="F142" s="14"/>
    </row>
    <row r="143" spans="1:6" ht="60">
      <c r="A143" s="2"/>
      <c r="B143" s="67" t="s">
        <v>94</v>
      </c>
      <c r="C143" s="14"/>
      <c r="D143" s="13"/>
      <c r="E143" s="13"/>
      <c r="F143" s="14"/>
    </row>
    <row r="144" spans="1:6" ht="15.75">
      <c r="A144" s="2"/>
      <c r="B144" s="54"/>
      <c r="C144" s="53"/>
      <c r="D144" s="58"/>
      <c r="E144" s="7"/>
      <c r="F144" s="14"/>
    </row>
    <row r="145" spans="1:6" ht="32.25" thickBot="1">
      <c r="A145" s="2"/>
      <c r="B145" s="54" t="s">
        <v>93</v>
      </c>
      <c r="C145" s="21">
        <v>378410</v>
      </c>
      <c r="D145" s="32"/>
      <c r="E145" s="6">
        <v>2423940</v>
      </c>
      <c r="F145" s="14"/>
    </row>
    <row r="146" spans="1:6" ht="17.25" thickTop="1" thickBot="1">
      <c r="A146" s="2"/>
      <c r="B146" s="66"/>
      <c r="C146" s="49"/>
      <c r="D146" s="29"/>
      <c r="E146" s="7"/>
      <c r="F146" s="14"/>
    </row>
    <row r="147" spans="1:6">
      <c r="A147" s="2"/>
      <c r="B147" s="2"/>
      <c r="C147" s="35"/>
      <c r="D147" s="2"/>
      <c r="E147" s="2"/>
      <c r="F147" s="14"/>
    </row>
    <row r="148" spans="1:6" ht="26.25" customHeight="1" thickBot="1">
      <c r="A148" s="2"/>
      <c r="B148" s="19" t="s">
        <v>92</v>
      </c>
      <c r="C148" s="2"/>
      <c r="D148" s="2"/>
      <c r="E148" s="2"/>
      <c r="F148" s="14"/>
    </row>
    <row r="149" spans="1:6" ht="17.25" thickBot="1">
      <c r="A149" s="2"/>
      <c r="B149" s="55" t="s">
        <v>91</v>
      </c>
      <c r="C149" s="17">
        <v>2022</v>
      </c>
      <c r="D149" s="16"/>
      <c r="E149" s="15">
        <v>2017</v>
      </c>
      <c r="F149" s="14"/>
    </row>
    <row r="150" spans="1:6" ht="55.5" customHeight="1">
      <c r="A150" s="2"/>
      <c r="B150" s="65" t="s">
        <v>90</v>
      </c>
      <c r="C150" s="14"/>
      <c r="D150" s="13"/>
      <c r="E150" s="13"/>
      <c r="F150" s="14"/>
    </row>
    <row r="151" spans="1:6">
      <c r="A151" s="2"/>
      <c r="B151" s="65" t="s">
        <v>89</v>
      </c>
      <c r="C151" s="64">
        <v>104485625.34999999</v>
      </c>
      <c r="D151" s="63"/>
      <c r="E151" s="62">
        <f>40957654.16*12+0.2</f>
        <v>491491850.11999995</v>
      </c>
      <c r="F151" s="14"/>
    </row>
    <row r="152" spans="1:6" ht="15.75" thickBot="1">
      <c r="A152" s="2"/>
      <c r="B152" s="65" t="s">
        <v>88</v>
      </c>
      <c r="C152" s="64">
        <v>21504403</v>
      </c>
      <c r="D152" s="63"/>
      <c r="E152" s="62">
        <f>+(14640324.17+8000000)*12+24760580+6948745.74+10856396.78+500000</f>
        <v>314749612.56</v>
      </c>
      <c r="F152" s="14"/>
    </row>
    <row r="153" spans="1:6" ht="15.75">
      <c r="A153" s="2"/>
      <c r="B153" s="40" t="s">
        <v>87</v>
      </c>
      <c r="C153" s="39">
        <f>+C152+C151</f>
        <v>125990028.34999999</v>
      </c>
      <c r="D153" s="7"/>
      <c r="E153" s="61">
        <f>SUM(E151:E152)</f>
        <v>806241462.67999995</v>
      </c>
      <c r="F153" s="14"/>
    </row>
    <row r="154" spans="1:6" ht="15.75">
      <c r="A154" s="2"/>
      <c r="B154" s="40"/>
      <c r="C154" s="59"/>
      <c r="D154" s="7"/>
      <c r="E154" s="7"/>
      <c r="F154" s="14"/>
    </row>
    <row r="155" spans="1:6" ht="16.5" thickBot="1">
      <c r="A155" s="2"/>
      <c r="B155" s="54" t="s">
        <v>86</v>
      </c>
      <c r="C155" s="59">
        <v>0</v>
      </c>
      <c r="D155" s="58"/>
      <c r="E155" s="48">
        <v>500000</v>
      </c>
      <c r="F155" s="14"/>
    </row>
    <row r="156" spans="1:6" ht="16.5" thickBot="1">
      <c r="A156" s="2"/>
      <c r="B156" s="54" t="s">
        <v>85</v>
      </c>
      <c r="C156" s="8">
        <f>+C153+C155</f>
        <v>125990028.34999999</v>
      </c>
      <c r="D156" s="58"/>
      <c r="E156" s="31">
        <f>+E153+E155</f>
        <v>806741462.67999995</v>
      </c>
      <c r="F156" s="14"/>
    </row>
    <row r="157" spans="1:6" ht="17.25" thickTop="1" thickBot="1">
      <c r="A157" s="2"/>
      <c r="B157" s="57"/>
      <c r="C157" s="49"/>
      <c r="D157" s="3"/>
      <c r="E157" s="48"/>
      <c r="F157" s="14"/>
    </row>
    <row r="158" spans="1:6" ht="15.75">
      <c r="A158" s="2"/>
      <c r="B158" s="56"/>
      <c r="C158" s="53"/>
      <c r="D158" s="14"/>
      <c r="E158" s="53"/>
      <c r="F158" s="14"/>
    </row>
    <row r="159" spans="1:6" ht="15.75">
      <c r="A159" s="2"/>
      <c r="B159" s="56"/>
      <c r="C159" s="53"/>
      <c r="D159" s="14"/>
      <c r="E159" s="53"/>
      <c r="F159" s="14"/>
    </row>
    <row r="160" spans="1:6" ht="26.25" customHeight="1" thickBot="1">
      <c r="A160" s="2"/>
      <c r="B160" s="19" t="s">
        <v>84</v>
      </c>
      <c r="C160" s="14"/>
      <c r="D160" s="14"/>
      <c r="E160" s="14"/>
      <c r="F160" s="14"/>
    </row>
    <row r="161" spans="1:6" ht="17.25" thickBot="1">
      <c r="A161" s="2"/>
      <c r="B161" s="55" t="s">
        <v>83</v>
      </c>
      <c r="C161" s="17">
        <v>2022</v>
      </c>
      <c r="D161" s="16"/>
      <c r="E161" s="15">
        <v>2017</v>
      </c>
      <c r="F161" s="14"/>
    </row>
    <row r="162" spans="1:6" ht="13.5" customHeight="1">
      <c r="A162" s="2"/>
      <c r="B162" s="54"/>
      <c r="C162" s="53"/>
      <c r="D162" s="32"/>
      <c r="E162" s="7"/>
      <c r="F162" s="14"/>
    </row>
    <row r="163" spans="1:6" ht="15.75">
      <c r="A163" s="2"/>
      <c r="B163" s="54" t="s">
        <v>82</v>
      </c>
      <c r="C163" s="53"/>
      <c r="D163" s="32"/>
      <c r="E163" s="7"/>
      <c r="F163" s="14"/>
    </row>
    <row r="164" spans="1:6" ht="15.75">
      <c r="A164" s="2"/>
      <c r="B164" s="52" t="s">
        <v>81</v>
      </c>
      <c r="C164" s="24">
        <v>68585</v>
      </c>
      <c r="D164" s="32"/>
      <c r="E164" s="7"/>
      <c r="F164" s="14"/>
    </row>
    <row r="165" spans="1:6" ht="15.75">
      <c r="A165" s="2"/>
      <c r="B165" s="52" t="s">
        <v>80</v>
      </c>
      <c r="C165" s="24">
        <v>24740.58</v>
      </c>
      <c r="D165" s="32"/>
      <c r="E165" s="7"/>
      <c r="F165" s="14"/>
    </row>
    <row r="166" spans="1:6" ht="15.75">
      <c r="A166" s="2"/>
      <c r="B166" s="52" t="s">
        <v>79</v>
      </c>
      <c r="C166" s="24">
        <v>182700</v>
      </c>
      <c r="D166" s="32"/>
      <c r="E166" s="7"/>
      <c r="F166" s="14"/>
    </row>
    <row r="167" spans="1:6" ht="15.75">
      <c r="A167" s="2"/>
      <c r="B167" s="12" t="s">
        <v>78</v>
      </c>
      <c r="C167" s="24">
        <v>25552.74</v>
      </c>
      <c r="D167" s="32"/>
      <c r="E167" s="7"/>
      <c r="F167" s="14"/>
    </row>
    <row r="168" spans="1:6" ht="15.75">
      <c r="A168" s="2"/>
      <c r="B168" s="12" t="s">
        <v>77</v>
      </c>
      <c r="C168" s="24">
        <v>368833.8</v>
      </c>
      <c r="D168" s="32"/>
      <c r="E168" s="7"/>
      <c r="F168" s="14"/>
    </row>
    <row r="169" spans="1:6" ht="16.5" thickBot="1">
      <c r="A169" s="2"/>
      <c r="B169" s="9" t="s">
        <v>76</v>
      </c>
      <c r="C169" s="8">
        <f>SUM(C164:C168)</f>
        <v>670412.12</v>
      </c>
      <c r="D169" s="7"/>
      <c r="E169" s="51" t="e">
        <f>SUM(#REF!)</f>
        <v>#REF!</v>
      </c>
      <c r="F169" s="35"/>
    </row>
    <row r="170" spans="1:6" ht="17.25" thickTop="1" thickBot="1">
      <c r="A170" s="2"/>
      <c r="B170" s="50"/>
      <c r="C170" s="49"/>
      <c r="D170" s="48"/>
      <c r="E170" s="7"/>
      <c r="F170" s="2"/>
    </row>
    <row r="171" spans="1:6" ht="16.5" customHeight="1">
      <c r="A171" s="2"/>
      <c r="B171" s="14"/>
      <c r="C171" s="28"/>
      <c r="D171" s="14"/>
      <c r="E171" s="14"/>
      <c r="F171" s="35"/>
    </row>
    <row r="172" spans="1:6" ht="16.5" customHeight="1">
      <c r="A172" s="2"/>
      <c r="B172" s="14"/>
      <c r="C172" s="28"/>
      <c r="D172" s="14"/>
      <c r="E172" s="14"/>
      <c r="F172" s="35"/>
    </row>
    <row r="173" spans="1:6" ht="16.5" customHeight="1">
      <c r="A173" s="2"/>
      <c r="B173" s="14"/>
      <c r="C173" s="28"/>
      <c r="D173" s="14"/>
      <c r="E173" s="14"/>
      <c r="F173" s="35"/>
    </row>
    <row r="174" spans="1:6" ht="16.5" customHeight="1">
      <c r="A174" s="2"/>
      <c r="B174" s="14"/>
      <c r="C174" s="28"/>
      <c r="D174" s="14"/>
      <c r="E174" s="14"/>
      <c r="F174" s="35"/>
    </row>
    <row r="175" spans="1:6" ht="16.5" customHeight="1">
      <c r="A175" s="2"/>
      <c r="B175" s="14"/>
      <c r="C175" s="28"/>
      <c r="D175" s="14"/>
      <c r="E175" s="14"/>
      <c r="F175" s="35"/>
    </row>
    <row r="176" spans="1:6" ht="16.5" customHeight="1">
      <c r="A176" s="2"/>
      <c r="B176" s="14"/>
      <c r="C176" s="28"/>
      <c r="D176" s="14"/>
      <c r="E176" s="14"/>
      <c r="F176" s="35"/>
    </row>
    <row r="177" spans="1:6" ht="16.5" customHeight="1">
      <c r="A177" s="2"/>
      <c r="B177" s="14"/>
      <c r="C177" s="28"/>
      <c r="D177" s="14"/>
      <c r="E177" s="14"/>
      <c r="F177" s="35"/>
    </row>
    <row r="178" spans="1:6" ht="16.5" customHeight="1">
      <c r="A178" s="2"/>
      <c r="B178" s="14"/>
      <c r="C178" s="28"/>
      <c r="D178" s="14"/>
      <c r="E178" s="14"/>
      <c r="F178" s="35"/>
    </row>
    <row r="179" spans="1:6" ht="16.5" customHeight="1">
      <c r="A179" s="2"/>
      <c r="B179" s="14"/>
      <c r="C179" s="28"/>
      <c r="D179" s="14"/>
      <c r="E179" s="14"/>
      <c r="F179" s="35"/>
    </row>
    <row r="180" spans="1:6" ht="20.25">
      <c r="A180" s="2"/>
      <c r="B180" s="133" t="s">
        <v>75</v>
      </c>
      <c r="C180" s="133"/>
      <c r="D180" s="133"/>
      <c r="E180" s="133"/>
      <c r="F180" s="2"/>
    </row>
    <row r="181" spans="1:6" ht="27.75" customHeight="1" thickBot="1">
      <c r="A181" s="2"/>
      <c r="B181" s="19" t="s">
        <v>74</v>
      </c>
      <c r="C181" s="14"/>
      <c r="D181" s="14"/>
      <c r="E181" s="14"/>
      <c r="F181" s="2"/>
    </row>
    <row r="182" spans="1:6" ht="17.25" thickBot="1">
      <c r="A182" s="2"/>
      <c r="B182" s="47" t="s">
        <v>73</v>
      </c>
      <c r="C182" s="17">
        <v>2022</v>
      </c>
      <c r="D182" s="16"/>
      <c r="E182" s="15">
        <v>2017</v>
      </c>
      <c r="F182" s="2"/>
    </row>
    <row r="183" spans="1:6" ht="35.25" customHeight="1">
      <c r="A183" s="2"/>
      <c r="B183" s="33" t="s">
        <v>72</v>
      </c>
      <c r="C183" s="14"/>
      <c r="D183" s="13"/>
      <c r="E183" s="13"/>
      <c r="F183" s="2"/>
    </row>
    <row r="184" spans="1:6" ht="8.25" customHeight="1">
      <c r="A184" s="2"/>
      <c r="B184" s="33"/>
      <c r="C184" s="14"/>
      <c r="D184" s="13"/>
      <c r="E184" s="13"/>
      <c r="F184" s="2"/>
    </row>
    <row r="185" spans="1:6">
      <c r="A185" s="2"/>
      <c r="B185" s="12" t="s">
        <v>71</v>
      </c>
      <c r="C185" s="23">
        <v>77254655.980000004</v>
      </c>
      <c r="D185" s="10"/>
      <c r="E185" s="10">
        <f>336030684.23+96982471.44+14506720.32</f>
        <v>447519875.99000001</v>
      </c>
      <c r="F185" s="45"/>
    </row>
    <row r="186" spans="1:6">
      <c r="A186" s="2"/>
      <c r="B186" s="12" t="s">
        <v>70</v>
      </c>
      <c r="C186" s="23">
        <v>8055.3</v>
      </c>
      <c r="D186" s="10"/>
      <c r="E186" s="10"/>
      <c r="F186" s="45"/>
    </row>
    <row r="187" spans="1:6" s="2" customFormat="1">
      <c r="B187" s="12" t="s">
        <v>69</v>
      </c>
      <c r="C187" s="23">
        <v>15982000</v>
      </c>
      <c r="D187" s="10"/>
      <c r="E187" s="10">
        <v>84000000</v>
      </c>
      <c r="F187" s="46"/>
    </row>
    <row r="188" spans="1:6">
      <c r="A188" s="2"/>
      <c r="B188" s="12" t="s">
        <v>68</v>
      </c>
      <c r="C188" s="23">
        <v>3012655</v>
      </c>
      <c r="D188" s="10"/>
      <c r="E188" s="10"/>
      <c r="F188" s="45"/>
    </row>
    <row r="189" spans="1:6">
      <c r="A189" s="2"/>
      <c r="B189" s="12" t="s">
        <v>52</v>
      </c>
      <c r="C189" s="23">
        <v>0</v>
      </c>
      <c r="D189" s="10"/>
      <c r="E189" s="10"/>
      <c r="F189" s="45"/>
    </row>
    <row r="190" spans="1:6">
      <c r="A190" s="2"/>
      <c r="B190" s="12" t="s">
        <v>67</v>
      </c>
      <c r="C190" s="23">
        <v>101500</v>
      </c>
      <c r="D190" s="10"/>
      <c r="E190" s="10"/>
      <c r="F190" s="2"/>
    </row>
    <row r="191" spans="1:6">
      <c r="A191" s="2"/>
      <c r="B191" s="12" t="s">
        <v>66</v>
      </c>
      <c r="C191" s="23">
        <v>7757400</v>
      </c>
      <c r="D191" s="10"/>
      <c r="E191" s="10"/>
      <c r="F191" s="2"/>
    </row>
    <row r="192" spans="1:6">
      <c r="A192" s="2"/>
      <c r="B192" s="12" t="s">
        <v>65</v>
      </c>
      <c r="C192" s="23">
        <v>314060.75</v>
      </c>
      <c r="D192" s="10"/>
      <c r="E192" s="10"/>
      <c r="F192" s="2"/>
    </row>
    <row r="193" spans="1:6" s="41" customFormat="1" ht="15.75">
      <c r="A193" s="2"/>
      <c r="B193" s="40" t="s">
        <v>62</v>
      </c>
      <c r="C193" s="44">
        <f>SUM(C185:C192)</f>
        <v>104430327.03</v>
      </c>
      <c r="D193" s="10"/>
      <c r="E193" s="43">
        <f>SUM(E185:E192)</f>
        <v>531519875.99000001</v>
      </c>
      <c r="F193" s="20"/>
    </row>
    <row r="194" spans="1:6" s="41" customFormat="1" ht="15.75">
      <c r="A194" s="2"/>
      <c r="B194" s="40"/>
      <c r="C194" s="42"/>
      <c r="D194" s="10"/>
      <c r="E194" s="10"/>
      <c r="F194" s="20"/>
    </row>
    <row r="195" spans="1:6">
      <c r="A195" s="2"/>
      <c r="B195" s="12" t="s">
        <v>64</v>
      </c>
      <c r="C195" s="23">
        <v>1743857.16</v>
      </c>
      <c r="D195" s="10"/>
      <c r="E195" s="10">
        <v>11200658.109999999</v>
      </c>
      <c r="F195" s="20"/>
    </row>
    <row r="196" spans="1:6">
      <c r="A196" s="2"/>
      <c r="B196" s="12" t="s">
        <v>63</v>
      </c>
      <c r="C196" s="23">
        <v>270561.52</v>
      </c>
      <c r="D196" s="10"/>
      <c r="E196" s="27">
        <v>1331523.6599999999</v>
      </c>
      <c r="F196" s="20"/>
    </row>
    <row r="197" spans="1:6" ht="15.75">
      <c r="A197" s="2"/>
      <c r="B197" s="40" t="s">
        <v>62</v>
      </c>
      <c r="C197" s="39">
        <f>SUM(C195:C196)</f>
        <v>2014418.68</v>
      </c>
      <c r="D197" s="13"/>
      <c r="E197" s="38">
        <f>SUM(E195:E196)</f>
        <v>12532181.77</v>
      </c>
      <c r="F197" s="2"/>
    </row>
    <row r="198" spans="1:6" ht="15.75" thickBot="1">
      <c r="A198" s="14"/>
      <c r="B198" s="12"/>
      <c r="C198" s="23"/>
      <c r="D198" s="10"/>
      <c r="E198" s="37">
        <v>3776905.42</v>
      </c>
      <c r="F198" s="20"/>
    </row>
    <row r="199" spans="1:6" ht="16.5" thickBot="1">
      <c r="A199" s="2"/>
      <c r="B199" s="9" t="s">
        <v>61</v>
      </c>
      <c r="C199" s="21">
        <f>+C193+C197</f>
        <v>106444745.71000001</v>
      </c>
      <c r="D199" s="7"/>
      <c r="E199" s="6">
        <f>+E193+E197+E198</f>
        <v>547828963.17999995</v>
      </c>
      <c r="F199" s="2"/>
    </row>
    <row r="200" spans="1:6" ht="16.5" thickTop="1" thickBot="1">
      <c r="A200" s="2"/>
      <c r="B200" s="5"/>
      <c r="C200" s="4"/>
      <c r="D200" s="3"/>
      <c r="E200" s="3"/>
      <c r="F200" s="2"/>
    </row>
    <row r="201" spans="1:6">
      <c r="A201" s="2"/>
      <c r="B201" s="14"/>
      <c r="C201" s="14"/>
      <c r="D201" s="14"/>
      <c r="E201" s="14"/>
      <c r="F201" s="2"/>
    </row>
    <row r="202" spans="1:6">
      <c r="A202" s="2"/>
      <c r="B202" s="14"/>
      <c r="C202" s="14"/>
      <c r="D202" s="14"/>
      <c r="E202" s="14"/>
      <c r="F202" s="2"/>
    </row>
    <row r="203" spans="1:6" ht="21" thickBot="1">
      <c r="A203" s="2"/>
      <c r="B203" s="19" t="s">
        <v>60</v>
      </c>
      <c r="C203" s="14"/>
      <c r="D203" s="14"/>
      <c r="E203" s="14"/>
      <c r="F203" s="2"/>
    </row>
    <row r="204" spans="1:6" ht="17.25" thickBot="1">
      <c r="A204" s="2"/>
      <c r="B204" s="36" t="s">
        <v>59</v>
      </c>
      <c r="C204" s="17">
        <v>2022</v>
      </c>
      <c r="D204" s="16"/>
      <c r="E204" s="15">
        <v>2017</v>
      </c>
      <c r="F204" s="2"/>
    </row>
    <row r="205" spans="1:6" ht="9" customHeight="1">
      <c r="A205" s="2"/>
      <c r="B205" s="12"/>
      <c r="C205" s="14"/>
      <c r="D205" s="13"/>
      <c r="E205" s="13"/>
      <c r="F205" s="2"/>
    </row>
    <row r="206" spans="1:6" ht="45">
      <c r="A206" s="2"/>
      <c r="B206" s="33" t="s">
        <v>58</v>
      </c>
      <c r="C206" s="14"/>
      <c r="D206" s="13"/>
      <c r="E206" s="13"/>
      <c r="F206" s="2"/>
    </row>
    <row r="207" spans="1:6">
      <c r="A207" s="2"/>
      <c r="B207" s="12"/>
      <c r="C207" s="14"/>
      <c r="D207" s="13"/>
      <c r="E207" s="13"/>
      <c r="F207" s="2"/>
    </row>
    <row r="208" spans="1:6">
      <c r="A208" s="2"/>
      <c r="B208" s="12" t="s">
        <v>57</v>
      </c>
      <c r="C208" s="23">
        <v>1663429.93</v>
      </c>
      <c r="D208" s="10"/>
      <c r="E208" s="10">
        <v>20034379.960000001</v>
      </c>
      <c r="F208" s="2"/>
    </row>
    <row r="209" spans="1:6">
      <c r="A209" s="2"/>
      <c r="B209" s="12" t="s">
        <v>56</v>
      </c>
      <c r="C209" s="23">
        <v>624836.91</v>
      </c>
      <c r="D209" s="10"/>
      <c r="E209" s="10">
        <v>4028824.88</v>
      </c>
      <c r="F209" s="2"/>
    </row>
    <row r="210" spans="1:6">
      <c r="A210" s="2"/>
      <c r="B210" s="12" t="s">
        <v>55</v>
      </c>
      <c r="C210" s="23">
        <v>2975996.65</v>
      </c>
      <c r="D210" s="10"/>
      <c r="E210" s="10"/>
      <c r="F210" s="2"/>
    </row>
    <row r="211" spans="1:6">
      <c r="A211" s="2"/>
      <c r="B211" s="12" t="s">
        <v>54</v>
      </c>
      <c r="C211" s="23">
        <v>16652</v>
      </c>
      <c r="D211" s="10"/>
      <c r="E211" s="10"/>
      <c r="F211" s="2"/>
    </row>
    <row r="212" spans="1:6">
      <c r="A212" s="2"/>
      <c r="B212" s="12" t="s">
        <v>53</v>
      </c>
      <c r="C212" s="23">
        <v>1930</v>
      </c>
      <c r="D212" s="10"/>
      <c r="E212" s="10"/>
      <c r="F212" s="2"/>
    </row>
    <row r="213" spans="1:6">
      <c r="A213" s="2"/>
      <c r="B213" s="12" t="s">
        <v>52</v>
      </c>
      <c r="C213" s="23">
        <v>350000</v>
      </c>
      <c r="D213" s="10"/>
      <c r="E213" s="10"/>
      <c r="F213" s="2"/>
    </row>
    <row r="214" spans="1:6">
      <c r="A214" s="2"/>
      <c r="B214" s="12" t="s">
        <v>51</v>
      </c>
      <c r="C214" s="23">
        <v>169035</v>
      </c>
      <c r="D214" s="10"/>
      <c r="E214" s="10"/>
      <c r="F214" s="2"/>
    </row>
    <row r="215" spans="1:6">
      <c r="A215" s="2"/>
      <c r="B215" s="12" t="s">
        <v>50</v>
      </c>
      <c r="C215" s="23">
        <v>669700</v>
      </c>
      <c r="D215" s="10"/>
      <c r="E215" s="10">
        <f>6580403+1875168.44</f>
        <v>8455571.4399999995</v>
      </c>
      <c r="F215" s="2"/>
    </row>
    <row r="216" spans="1:6">
      <c r="A216" s="2"/>
      <c r="B216" s="12" t="s">
        <v>49</v>
      </c>
      <c r="C216" s="23">
        <v>48000</v>
      </c>
      <c r="D216" s="10"/>
      <c r="E216" s="10"/>
      <c r="F216" s="2"/>
    </row>
    <row r="217" spans="1:6">
      <c r="A217" s="2"/>
      <c r="B217" s="12" t="s">
        <v>48</v>
      </c>
      <c r="C217" s="11">
        <v>1298561.76</v>
      </c>
      <c r="D217" s="10"/>
      <c r="E217" s="10"/>
      <c r="F217" s="35"/>
    </row>
    <row r="218" spans="1:6">
      <c r="A218" s="2"/>
      <c r="B218" s="12" t="s">
        <v>47</v>
      </c>
      <c r="C218" s="11">
        <v>4965.51</v>
      </c>
      <c r="D218" s="10"/>
      <c r="E218" s="10"/>
      <c r="F218" s="35"/>
    </row>
    <row r="219" spans="1:6">
      <c r="A219" s="2"/>
      <c r="B219" s="12" t="s">
        <v>46</v>
      </c>
      <c r="C219" s="11">
        <v>2234125.12</v>
      </c>
      <c r="D219" s="10"/>
      <c r="E219" s="10"/>
      <c r="F219" s="35"/>
    </row>
    <row r="220" spans="1:6">
      <c r="A220" s="2"/>
      <c r="B220" s="12" t="s">
        <v>45</v>
      </c>
      <c r="C220" s="11">
        <v>6000</v>
      </c>
      <c r="D220" s="10"/>
      <c r="E220" s="10"/>
      <c r="F220" s="35"/>
    </row>
    <row r="221" spans="1:6">
      <c r="A221" s="2"/>
      <c r="B221" s="12" t="s">
        <v>44</v>
      </c>
      <c r="C221" s="11">
        <v>155609.35999999999</v>
      </c>
      <c r="D221" s="10"/>
      <c r="E221" s="10"/>
      <c r="F221" s="35"/>
    </row>
    <row r="222" spans="1:6" ht="15.75" thickBot="1">
      <c r="A222" s="2"/>
      <c r="B222" s="12" t="s">
        <v>43</v>
      </c>
      <c r="C222" s="11">
        <v>3267710</v>
      </c>
      <c r="D222" s="10"/>
      <c r="E222" s="10"/>
      <c r="F222" s="35"/>
    </row>
    <row r="223" spans="1:6" ht="16.5" thickBot="1">
      <c r="A223" s="2"/>
      <c r="B223" s="9" t="s">
        <v>42</v>
      </c>
      <c r="C223" s="8">
        <f>+C222+C221+C220+C219+C218+C217+C216+C215+C214+C213+C212+C211+C210+C209+C208</f>
        <v>13486552.24</v>
      </c>
      <c r="D223" s="7"/>
      <c r="E223" s="31">
        <f>SUM(E208:E217)</f>
        <v>32518776.280000001</v>
      </c>
      <c r="F223" s="2"/>
    </row>
    <row r="224" spans="1:6" ht="6.75" customHeight="1" thickTop="1" thickBot="1">
      <c r="A224" s="2"/>
      <c r="B224" s="5"/>
      <c r="C224" s="30"/>
      <c r="D224" s="29"/>
      <c r="E224" s="3"/>
      <c r="F224" s="2"/>
    </row>
    <row r="225" spans="1:6">
      <c r="A225" s="2"/>
      <c r="B225" s="14"/>
      <c r="C225" s="28"/>
      <c r="D225" s="28"/>
      <c r="E225" s="14"/>
      <c r="F225" s="2"/>
    </row>
    <row r="226" spans="1:6">
      <c r="A226" s="2"/>
      <c r="B226" s="14"/>
      <c r="C226" s="28"/>
      <c r="D226" s="28"/>
      <c r="E226" s="14"/>
      <c r="F226" s="2"/>
    </row>
    <row r="227" spans="1:6">
      <c r="A227" s="2"/>
      <c r="B227" s="14"/>
      <c r="C227" s="28"/>
      <c r="D227" s="28"/>
      <c r="E227" s="14"/>
      <c r="F227" s="2"/>
    </row>
    <row r="228" spans="1:6">
      <c r="A228" s="2"/>
      <c r="B228" s="14"/>
      <c r="C228" s="28"/>
      <c r="D228" s="28"/>
      <c r="E228" s="14"/>
      <c r="F228" s="2"/>
    </row>
    <row r="229" spans="1:6">
      <c r="A229" s="2"/>
      <c r="B229" s="14"/>
      <c r="C229" s="28"/>
      <c r="D229" s="28"/>
      <c r="E229" s="14"/>
      <c r="F229" s="2"/>
    </row>
    <row r="230" spans="1:6">
      <c r="A230" s="2"/>
      <c r="B230" s="14"/>
      <c r="C230" s="28"/>
      <c r="D230" s="28"/>
      <c r="E230" s="14"/>
      <c r="F230" s="2"/>
    </row>
    <row r="231" spans="1:6">
      <c r="A231" s="2"/>
      <c r="B231" s="14"/>
      <c r="C231" s="28"/>
      <c r="D231" s="28"/>
      <c r="E231" s="14"/>
      <c r="F231" s="2"/>
    </row>
    <row r="232" spans="1:6">
      <c r="A232" s="2"/>
      <c r="B232" s="14"/>
      <c r="C232" s="28"/>
      <c r="D232" s="28"/>
      <c r="E232" s="14"/>
      <c r="F232" s="2"/>
    </row>
    <row r="233" spans="1:6">
      <c r="A233" s="2"/>
      <c r="B233" s="14"/>
      <c r="C233" s="28"/>
      <c r="D233" s="28"/>
      <c r="E233" s="14"/>
      <c r="F233" s="2"/>
    </row>
    <row r="234" spans="1:6">
      <c r="A234" s="2"/>
      <c r="B234" s="14"/>
      <c r="C234" s="28"/>
      <c r="D234" s="28"/>
      <c r="E234" s="14"/>
      <c r="F234" s="2"/>
    </row>
    <row r="235" spans="1:6">
      <c r="A235" s="2"/>
      <c r="B235" s="14"/>
      <c r="C235" s="28"/>
      <c r="D235" s="28"/>
      <c r="E235" s="14"/>
      <c r="F235" s="2"/>
    </row>
    <row r="236" spans="1:6">
      <c r="A236" s="2"/>
      <c r="B236" s="14"/>
      <c r="C236" s="28"/>
      <c r="D236" s="28"/>
      <c r="E236" s="14"/>
      <c r="F236" s="2"/>
    </row>
    <row r="237" spans="1:6" ht="21" thickBot="1">
      <c r="A237" s="2"/>
      <c r="B237" s="19" t="s">
        <v>41</v>
      </c>
      <c r="C237" s="14"/>
      <c r="D237" s="14"/>
      <c r="E237" s="14"/>
      <c r="F237" s="2"/>
    </row>
    <row r="238" spans="1:6" ht="17.25" thickBot="1">
      <c r="A238" s="2"/>
      <c r="B238" s="34" t="s">
        <v>40</v>
      </c>
      <c r="C238" s="17">
        <v>2022</v>
      </c>
      <c r="D238" s="16"/>
      <c r="E238" s="15">
        <v>2017</v>
      </c>
      <c r="F238" s="2"/>
    </row>
    <row r="239" spans="1:6" ht="10.5" customHeight="1">
      <c r="A239" s="2"/>
      <c r="B239" s="12"/>
      <c r="C239" s="14"/>
      <c r="D239" s="13"/>
      <c r="E239" s="13"/>
      <c r="F239" s="2"/>
    </row>
    <row r="240" spans="1:6" ht="30">
      <c r="A240" s="2"/>
      <c r="B240" s="33" t="s">
        <v>39</v>
      </c>
      <c r="C240" s="14"/>
      <c r="D240" s="13"/>
      <c r="E240" s="13"/>
      <c r="F240" s="2"/>
    </row>
    <row r="241" spans="1:6">
      <c r="A241" s="2"/>
      <c r="B241" s="12"/>
      <c r="C241" s="28"/>
      <c r="D241" s="32"/>
      <c r="E241" s="13"/>
      <c r="F241" s="2"/>
    </row>
    <row r="242" spans="1:6">
      <c r="A242" s="2"/>
      <c r="B242" s="12" t="s">
        <v>38</v>
      </c>
      <c r="C242" s="24">
        <v>100760</v>
      </c>
      <c r="D242" s="32"/>
      <c r="E242" s="13"/>
      <c r="F242" s="2"/>
    </row>
    <row r="243" spans="1:6">
      <c r="A243" s="2"/>
      <c r="B243" s="12" t="s">
        <v>37</v>
      </c>
      <c r="C243" s="24">
        <v>415360</v>
      </c>
      <c r="D243" s="32"/>
      <c r="E243" s="13"/>
      <c r="F243" s="2"/>
    </row>
    <row r="244" spans="1:6">
      <c r="A244" s="2"/>
      <c r="B244" s="12" t="s">
        <v>36</v>
      </c>
      <c r="C244" s="24">
        <v>3662175.95</v>
      </c>
      <c r="D244" s="32"/>
      <c r="E244" s="13"/>
      <c r="F244" s="2"/>
    </row>
    <row r="245" spans="1:6">
      <c r="A245" s="2"/>
      <c r="B245" s="12" t="s">
        <v>35</v>
      </c>
      <c r="C245" s="24">
        <v>396869.4</v>
      </c>
      <c r="D245" s="32"/>
      <c r="E245" s="13"/>
      <c r="F245" s="2"/>
    </row>
    <row r="246" spans="1:6" s="2" customFormat="1">
      <c r="B246" s="12" t="s">
        <v>34</v>
      </c>
      <c r="C246" s="24">
        <v>109.95</v>
      </c>
      <c r="D246" s="32"/>
      <c r="E246" s="13"/>
    </row>
    <row r="247" spans="1:6">
      <c r="A247" s="2"/>
      <c r="B247" s="12" t="s">
        <v>33</v>
      </c>
      <c r="C247" s="24">
        <v>902700</v>
      </c>
      <c r="D247" s="32"/>
      <c r="E247" s="13"/>
      <c r="F247" s="2"/>
    </row>
    <row r="248" spans="1:6">
      <c r="A248" s="2"/>
      <c r="B248" s="12" t="s">
        <v>32</v>
      </c>
      <c r="C248" s="24">
        <v>6262.05</v>
      </c>
      <c r="D248" s="32"/>
      <c r="E248" s="13"/>
      <c r="F248" s="2"/>
    </row>
    <row r="249" spans="1:6">
      <c r="A249" s="2"/>
      <c r="B249" s="12" t="s">
        <v>31</v>
      </c>
      <c r="C249" s="23">
        <v>4225.46</v>
      </c>
      <c r="D249" s="10"/>
      <c r="E249" s="10"/>
      <c r="F249" s="2"/>
    </row>
    <row r="250" spans="1:6">
      <c r="A250" s="2"/>
      <c r="B250" s="12" t="s">
        <v>30</v>
      </c>
      <c r="C250" s="23">
        <v>3493817.51</v>
      </c>
      <c r="D250" s="10"/>
      <c r="E250" s="10"/>
      <c r="F250" s="2"/>
    </row>
    <row r="251" spans="1:6">
      <c r="A251" s="2"/>
      <c r="B251" s="12" t="s">
        <v>29</v>
      </c>
      <c r="C251" s="23">
        <v>1580421.89</v>
      </c>
      <c r="D251" s="10"/>
      <c r="E251" s="10"/>
      <c r="F251" s="2"/>
    </row>
    <row r="252" spans="1:6" hidden="1">
      <c r="A252" s="2"/>
      <c r="B252" s="12" t="s">
        <v>28</v>
      </c>
      <c r="C252" s="23"/>
      <c r="D252" s="10"/>
      <c r="E252" s="10"/>
      <c r="F252" s="2"/>
    </row>
    <row r="253" spans="1:6">
      <c r="A253" s="2"/>
      <c r="B253" s="12" t="s">
        <v>27</v>
      </c>
      <c r="C253" s="23">
        <v>4500</v>
      </c>
      <c r="D253" s="10"/>
      <c r="E253" s="10"/>
      <c r="F253" s="2"/>
    </row>
    <row r="254" spans="1:6">
      <c r="A254" s="2"/>
      <c r="B254" s="12" t="s">
        <v>26</v>
      </c>
      <c r="C254" s="23">
        <v>15840.9</v>
      </c>
      <c r="D254" s="10"/>
      <c r="E254" s="10"/>
      <c r="F254" s="2"/>
    </row>
    <row r="255" spans="1:6">
      <c r="A255" s="2"/>
      <c r="B255" s="12" t="s">
        <v>25</v>
      </c>
      <c r="C255" s="23">
        <v>60734.37</v>
      </c>
      <c r="D255" s="10"/>
      <c r="E255" s="10"/>
      <c r="F255" s="2"/>
    </row>
    <row r="256" spans="1:6">
      <c r="A256" s="2"/>
      <c r="B256" s="12" t="s">
        <v>24</v>
      </c>
      <c r="C256" s="23">
        <v>132034.5</v>
      </c>
      <c r="D256" s="10"/>
      <c r="E256" s="10"/>
      <c r="F256" s="2"/>
    </row>
    <row r="257" spans="1:6">
      <c r="A257" s="2"/>
      <c r="B257" s="12" t="s">
        <v>23</v>
      </c>
      <c r="C257" s="23">
        <v>1050</v>
      </c>
      <c r="D257" s="10"/>
      <c r="E257" s="10"/>
      <c r="F257" s="2"/>
    </row>
    <row r="258" spans="1:6">
      <c r="A258" s="2"/>
      <c r="B258" s="12" t="s">
        <v>22</v>
      </c>
      <c r="C258" s="23">
        <v>150</v>
      </c>
      <c r="D258" s="10"/>
      <c r="E258" s="10"/>
      <c r="F258" s="2"/>
    </row>
    <row r="259" spans="1:6">
      <c r="A259" s="2"/>
      <c r="B259" s="12" t="s">
        <v>21</v>
      </c>
      <c r="C259" s="23">
        <v>248399.99</v>
      </c>
      <c r="D259" s="10"/>
      <c r="E259" s="10"/>
      <c r="F259" s="2"/>
    </row>
    <row r="260" spans="1:6">
      <c r="A260" s="2"/>
      <c r="B260" s="12" t="s">
        <v>20</v>
      </c>
      <c r="C260" s="23">
        <v>203464.07</v>
      </c>
      <c r="D260" s="10"/>
      <c r="E260" s="10"/>
      <c r="F260" s="2"/>
    </row>
    <row r="261" spans="1:6" ht="15.75" thickBot="1">
      <c r="A261" s="2"/>
      <c r="B261" s="12" t="s">
        <v>19</v>
      </c>
      <c r="C261" s="23">
        <v>782523.57</v>
      </c>
      <c r="D261" s="10"/>
      <c r="E261" s="10"/>
      <c r="F261" s="2"/>
    </row>
    <row r="262" spans="1:6" ht="16.5" thickBot="1">
      <c r="A262" s="2"/>
      <c r="B262" s="9" t="s">
        <v>18</v>
      </c>
      <c r="C262" s="8">
        <f>SUM(C242:C261)</f>
        <v>12011399.610000001</v>
      </c>
      <c r="D262" s="7"/>
      <c r="E262" s="31">
        <f>SUM(E240:E261)</f>
        <v>0</v>
      </c>
      <c r="F262" s="2"/>
    </row>
    <row r="263" spans="1:6" ht="12" customHeight="1" thickTop="1" thickBot="1">
      <c r="A263" s="2"/>
      <c r="B263" s="5"/>
      <c r="C263" s="30"/>
      <c r="D263" s="29"/>
      <c r="E263" s="14"/>
      <c r="F263" s="2"/>
    </row>
    <row r="264" spans="1:6" ht="12" customHeight="1">
      <c r="A264" s="2"/>
      <c r="B264" s="14"/>
      <c r="C264" s="28"/>
      <c r="D264" s="28"/>
      <c r="E264" s="14"/>
      <c r="F264" s="2"/>
    </row>
    <row r="265" spans="1:6" ht="9" customHeight="1">
      <c r="A265" s="2"/>
      <c r="B265" s="14"/>
      <c r="C265" s="28"/>
      <c r="D265" s="28"/>
      <c r="E265" s="14"/>
      <c r="F265" s="2"/>
    </row>
    <row r="266" spans="1:6" ht="21" thickBot="1">
      <c r="A266" s="2"/>
      <c r="B266" s="19" t="s">
        <v>17</v>
      </c>
      <c r="C266" s="14"/>
      <c r="D266" s="14"/>
      <c r="E266" s="14"/>
      <c r="F266" s="2"/>
    </row>
    <row r="267" spans="1:6" ht="17.25" thickBot="1">
      <c r="A267" s="2"/>
      <c r="B267" s="18" t="s">
        <v>16</v>
      </c>
      <c r="C267" s="17">
        <v>2022</v>
      </c>
      <c r="D267" s="16"/>
      <c r="E267" s="15">
        <v>2017</v>
      </c>
      <c r="F267" s="2"/>
    </row>
    <row r="268" spans="1:6">
      <c r="A268" s="2"/>
      <c r="B268" s="12"/>
      <c r="C268" s="14"/>
      <c r="D268" s="13"/>
      <c r="E268" s="13"/>
      <c r="F268" s="2"/>
    </row>
    <row r="269" spans="1:6">
      <c r="A269" s="2"/>
      <c r="B269" s="12" t="s">
        <v>15</v>
      </c>
      <c r="C269" s="23">
        <v>18608836.18</v>
      </c>
      <c r="D269" s="10"/>
      <c r="E269" s="10">
        <v>48010173.270000003</v>
      </c>
      <c r="F269" s="2"/>
    </row>
    <row r="270" spans="1:6">
      <c r="A270" s="2"/>
      <c r="B270" s="12"/>
      <c r="C270" s="22"/>
      <c r="D270" s="10"/>
      <c r="E270" s="27"/>
      <c r="F270" s="2"/>
    </row>
    <row r="271" spans="1:6" ht="16.5" thickBot="1">
      <c r="A271" s="2"/>
      <c r="B271" s="9" t="s">
        <v>14</v>
      </c>
      <c r="C271" s="21">
        <f>SUM(C269:C270)</f>
        <v>18608836.18</v>
      </c>
      <c r="D271" s="7"/>
      <c r="E271" s="6">
        <f>SUM(E269:E270)</f>
        <v>48010173.270000003</v>
      </c>
      <c r="F271" s="2"/>
    </row>
    <row r="272" spans="1:6" ht="6" customHeight="1" thickTop="1" thickBot="1">
      <c r="A272" s="2"/>
      <c r="B272" s="5"/>
      <c r="C272" s="4"/>
      <c r="D272" s="3"/>
      <c r="E272" s="3"/>
      <c r="F272" s="2"/>
    </row>
    <row r="273" spans="1:6" ht="6" customHeight="1">
      <c r="A273" s="2"/>
      <c r="B273" s="14"/>
      <c r="C273" s="14"/>
      <c r="D273" s="14"/>
      <c r="E273" s="14"/>
      <c r="F273" s="2"/>
    </row>
    <row r="274" spans="1:6" ht="15" customHeight="1">
      <c r="A274" s="2"/>
      <c r="B274" s="2"/>
      <c r="C274" s="2"/>
      <c r="D274" s="2"/>
      <c r="E274" s="2"/>
      <c r="F274" s="26"/>
    </row>
    <row r="275" spans="1:6" ht="21" thickBot="1">
      <c r="A275" s="2"/>
      <c r="B275" s="19" t="s">
        <v>13</v>
      </c>
      <c r="C275" s="14"/>
      <c r="D275" s="14"/>
      <c r="E275" s="14"/>
      <c r="F275" s="2"/>
    </row>
    <row r="276" spans="1:6" ht="17.25" thickBot="1">
      <c r="A276" s="2"/>
      <c r="B276" s="18" t="s">
        <v>12</v>
      </c>
      <c r="C276" s="17">
        <v>2022</v>
      </c>
      <c r="D276" s="16"/>
      <c r="E276" s="15">
        <v>2017</v>
      </c>
      <c r="F276" s="2"/>
    </row>
    <row r="277" spans="1:6" ht="30">
      <c r="A277" s="2"/>
      <c r="B277" s="25" t="s">
        <v>11</v>
      </c>
      <c r="C277" s="14"/>
      <c r="D277" s="13"/>
      <c r="E277" s="13"/>
      <c r="F277" s="2"/>
    </row>
    <row r="278" spans="1:6">
      <c r="A278" s="2"/>
      <c r="B278" s="25" t="s">
        <v>10</v>
      </c>
      <c r="C278" s="24">
        <v>162509.29999999999</v>
      </c>
      <c r="D278" s="13"/>
      <c r="E278" s="13"/>
      <c r="F278" s="2"/>
    </row>
    <row r="279" spans="1:6">
      <c r="A279" s="2"/>
      <c r="B279" s="25" t="s">
        <v>9</v>
      </c>
      <c r="C279" s="24">
        <v>150000</v>
      </c>
      <c r="D279" s="13"/>
      <c r="E279" s="13"/>
      <c r="F279" s="2"/>
    </row>
    <row r="280" spans="1:6">
      <c r="A280" s="2"/>
      <c r="B280" s="25" t="s">
        <v>8</v>
      </c>
      <c r="C280" s="24">
        <v>55927.53</v>
      </c>
      <c r="D280" s="13"/>
      <c r="E280" s="13"/>
      <c r="F280" s="2"/>
    </row>
    <row r="281" spans="1:6">
      <c r="A281" s="2"/>
      <c r="B281" s="12" t="s">
        <v>7</v>
      </c>
      <c r="C281" s="23">
        <v>145550</v>
      </c>
      <c r="D281" s="10"/>
      <c r="E281" s="10"/>
      <c r="F281" s="2"/>
    </row>
    <row r="282" spans="1:6">
      <c r="A282" s="2"/>
      <c r="B282" s="12" t="s">
        <v>6</v>
      </c>
      <c r="C282" s="23">
        <v>354000</v>
      </c>
      <c r="D282" s="10"/>
      <c r="E282" s="10"/>
      <c r="F282" s="2"/>
    </row>
    <row r="283" spans="1:6">
      <c r="A283" s="2"/>
      <c r="B283" s="12" t="s">
        <v>5</v>
      </c>
      <c r="C283" s="22">
        <v>160000</v>
      </c>
      <c r="D283" s="10"/>
      <c r="E283" s="10"/>
      <c r="F283" s="2"/>
    </row>
    <row r="284" spans="1:6" ht="16.5" thickBot="1">
      <c r="A284" s="2"/>
      <c r="B284" s="9" t="s">
        <v>4</v>
      </c>
      <c r="C284" s="21">
        <f>+C278+C279+C280+C281+C282+C283</f>
        <v>1027986.83</v>
      </c>
      <c r="D284" s="7"/>
      <c r="E284" s="6" t="e">
        <f>SUM(#REF!)</f>
        <v>#REF!</v>
      </c>
      <c r="F284" s="2"/>
    </row>
    <row r="285" spans="1:6" ht="9" customHeight="1" thickTop="1" thickBot="1">
      <c r="A285" s="2"/>
      <c r="B285" s="5"/>
      <c r="C285" s="4"/>
      <c r="D285" s="3"/>
      <c r="E285" s="3"/>
      <c r="F285" s="2"/>
    </row>
    <row r="286" spans="1:6" ht="9" customHeight="1">
      <c r="A286" s="2"/>
      <c r="B286" s="14"/>
      <c r="C286" s="14"/>
      <c r="D286" s="14"/>
      <c r="E286" s="14"/>
      <c r="F286" s="2"/>
    </row>
    <row r="287" spans="1:6" ht="11.25" customHeight="1">
      <c r="A287" s="2"/>
      <c r="B287" s="14"/>
      <c r="C287" s="20"/>
      <c r="D287" s="20"/>
      <c r="E287" s="14"/>
      <c r="F287" s="2"/>
    </row>
    <row r="288" spans="1:6" ht="21" thickBot="1">
      <c r="A288" s="2"/>
      <c r="B288" s="19" t="s">
        <v>3</v>
      </c>
      <c r="C288" s="14"/>
      <c r="D288" s="14"/>
      <c r="E288" s="14"/>
      <c r="F288" s="2"/>
    </row>
    <row r="289" spans="1:6" ht="17.25" thickBot="1">
      <c r="A289" s="2"/>
      <c r="B289" s="18" t="s">
        <v>2</v>
      </c>
      <c r="C289" s="17">
        <v>2022</v>
      </c>
      <c r="D289" s="16"/>
      <c r="E289" s="15">
        <v>2017</v>
      </c>
      <c r="F289" s="2"/>
    </row>
    <row r="290" spans="1:6" ht="10.5" customHeight="1">
      <c r="A290" s="2"/>
      <c r="B290" s="12"/>
      <c r="C290" s="14"/>
      <c r="D290" s="13"/>
      <c r="E290" s="13"/>
      <c r="F290" s="2"/>
    </row>
    <row r="291" spans="1:6">
      <c r="A291" s="2"/>
      <c r="B291" s="12" t="s">
        <v>1</v>
      </c>
      <c r="C291" s="11">
        <v>209603.32</v>
      </c>
      <c r="D291" s="10"/>
      <c r="E291" s="10">
        <f>1226398.05+175</f>
        <v>1226573.05</v>
      </c>
      <c r="F291" s="2"/>
    </row>
    <row r="292" spans="1:6" ht="16.5" thickBot="1">
      <c r="A292" s="2"/>
      <c r="B292" s="9" t="s">
        <v>0</v>
      </c>
      <c r="C292" s="8">
        <f>SUM(C291:C291)</f>
        <v>209603.32</v>
      </c>
      <c r="D292" s="7"/>
      <c r="E292" s="6">
        <f>SUM(E291:E291)</f>
        <v>1226573.05</v>
      </c>
      <c r="F292" s="2"/>
    </row>
    <row r="293" spans="1:6" ht="9" customHeight="1" thickTop="1" thickBot="1">
      <c r="A293" s="2"/>
      <c r="B293" s="5"/>
      <c r="C293" s="4"/>
      <c r="D293" s="3"/>
      <c r="E293" s="3"/>
      <c r="F293" s="2"/>
    </row>
    <row r="294" spans="1:6">
      <c r="A294" s="2"/>
      <c r="B294" s="2"/>
      <c r="C294" s="2"/>
      <c r="D294" s="2"/>
      <c r="E294" s="2"/>
      <c r="F294" s="2"/>
    </row>
    <row r="295" spans="1:6">
      <c r="A295" s="2"/>
      <c r="B295" s="2"/>
      <c r="C295" s="2"/>
      <c r="D295" s="2"/>
      <c r="E295" s="2"/>
      <c r="F295" s="2"/>
    </row>
    <row r="296" spans="1:6">
      <c r="A296" s="2"/>
      <c r="B296" s="2"/>
      <c r="C296" s="2"/>
      <c r="D296" s="2"/>
      <c r="E296" s="2"/>
      <c r="F296" s="2"/>
    </row>
    <row r="297" spans="1:6">
      <c r="A297" s="2"/>
      <c r="B297" s="2"/>
      <c r="C297" s="2"/>
      <c r="D297" s="2"/>
      <c r="E297" s="2"/>
      <c r="F297" s="2"/>
    </row>
    <row r="298" spans="1:6">
      <c r="A298" s="2"/>
      <c r="B298" s="2"/>
      <c r="C298" s="2"/>
      <c r="D298" s="2"/>
      <c r="E298" s="2"/>
      <c r="F298" s="2"/>
    </row>
    <row r="299" spans="1:6">
      <c r="A299" s="2"/>
      <c r="B299" s="2"/>
      <c r="C299" s="2"/>
      <c r="D299" s="2"/>
      <c r="E299" s="2"/>
      <c r="F299" s="2"/>
    </row>
    <row r="300" spans="1:6">
      <c r="A300" s="2"/>
      <c r="B300" s="2"/>
      <c r="C300" s="2"/>
      <c r="D300" s="2"/>
      <c r="E300" s="2"/>
      <c r="F300" s="2"/>
    </row>
    <row r="301" spans="1:6">
      <c r="A301" s="2"/>
      <c r="B301" s="2"/>
      <c r="C301" s="2"/>
      <c r="D301" s="2"/>
      <c r="E301" s="2"/>
      <c r="F301" s="2"/>
    </row>
    <row r="302" spans="1:6">
      <c r="A302" s="2"/>
      <c r="B302" s="2"/>
      <c r="C302" s="2"/>
      <c r="D302" s="2"/>
      <c r="E302" s="2"/>
      <c r="F302" s="2"/>
    </row>
    <row r="303" spans="1:6">
      <c r="A303" s="2"/>
      <c r="B303" s="2"/>
      <c r="C303" s="2"/>
      <c r="D303" s="2"/>
      <c r="E303" s="2"/>
      <c r="F303" s="2"/>
    </row>
    <row r="304" spans="1:6">
      <c r="B304" s="2"/>
      <c r="C304" s="2"/>
      <c r="D304" s="2"/>
      <c r="E304" s="2"/>
    </row>
    <row r="305" spans="2:5">
      <c r="B305" s="2"/>
      <c r="C305" s="2"/>
      <c r="D305" s="2"/>
      <c r="E305" s="2"/>
    </row>
    <row r="306" spans="2:5">
      <c r="B306" s="2"/>
      <c r="C306" s="2"/>
      <c r="D306" s="2"/>
      <c r="E306" s="2"/>
    </row>
    <row r="307" spans="2:5">
      <c r="B307" s="2"/>
      <c r="C307" s="2"/>
      <c r="D307" s="2"/>
      <c r="E307" s="2"/>
    </row>
    <row r="308" spans="2:5">
      <c r="B308" s="2"/>
      <c r="C308" s="2"/>
      <c r="D308" s="2"/>
      <c r="E308" s="2"/>
    </row>
    <row r="309" spans="2:5">
      <c r="B309" s="2"/>
      <c r="C309" s="2"/>
      <c r="D309" s="2"/>
      <c r="E309" s="2"/>
    </row>
    <row r="310" spans="2:5">
      <c r="B310" s="2"/>
      <c r="C310" s="2"/>
      <c r="D310" s="2"/>
      <c r="E310" s="2"/>
    </row>
    <row r="311" spans="2:5">
      <c r="B311" s="2"/>
      <c r="C311" s="2"/>
      <c r="D311" s="2"/>
      <c r="E311" s="2"/>
    </row>
    <row r="312" spans="2:5">
      <c r="B312" s="2"/>
      <c r="C312" s="2"/>
      <c r="D312" s="2"/>
      <c r="E312" s="2"/>
    </row>
  </sheetData>
  <mergeCells count="11">
    <mergeCell ref="B13:E13"/>
    <mergeCell ref="B16:D16"/>
    <mergeCell ref="B139:E139"/>
    <mergeCell ref="B180:E180"/>
    <mergeCell ref="B123:E123"/>
    <mergeCell ref="B89:E89"/>
    <mergeCell ref="B6:E6"/>
    <mergeCell ref="B7:E7"/>
    <mergeCell ref="B9:E9"/>
    <mergeCell ref="B10:E10"/>
    <mergeCell ref="B11:E11"/>
  </mergeCells>
  <pageMargins left="1.1100000000000001" right="0.5" top="0.37" bottom="0.18" header="0.15748031496062992" footer="0.22"/>
  <pageSetup scale="75"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Notas a los Estados</vt:lpstr>
      <vt:lpstr>'Notas a los Estados'!OLE_LINK2</vt:lpstr>
      <vt:lpstr>'Notas a los Estados'!OLE_LINK25</vt:lpstr>
      <vt:lpstr>'Notas a los Estados'!OLE_LINK31</vt:lpstr>
      <vt:lpstr>'Notas a los Estados'!OLE_LINK37</vt:lpstr>
      <vt:lpstr>'Notas a los Estados'!OLE_LINK61</vt:lpstr>
      <vt:lpstr>'Notas a los Estados'!OLE_LINK97</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juan.melo</dc:creator>
  <cp:lastModifiedBy>juan.melo</cp:lastModifiedBy>
  <dcterms:created xsi:type="dcterms:W3CDTF">2022-09-06T17:02:24Z</dcterms:created>
  <dcterms:modified xsi:type="dcterms:W3CDTF">2022-09-06T17:04:16Z</dcterms:modified>
</cp:coreProperties>
</file>