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4\- Documentos para subir al portal 2024\Ejecución Presupuestaria y Presupuesto\Ejecución Presupuestaria\"/>
    </mc:Choice>
  </mc:AlternateContent>
  <xr:revisionPtr revIDLastSave="0" documentId="13_ncr:1_{29A25B01-11F4-4294-85CA-BAD57B795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6" i="2" l="1"/>
  <c r="O54" i="2"/>
  <c r="O38" i="2"/>
  <c r="O28" i="2"/>
  <c r="N28" i="2"/>
  <c r="O18" i="2"/>
  <c r="M38" i="2"/>
  <c r="C13" i="2"/>
  <c r="M54" i="2"/>
  <c r="N38" i="2"/>
  <c r="N18" i="2"/>
  <c r="M64" i="2"/>
  <c r="L38" i="2"/>
  <c r="M28" i="2"/>
  <c r="M18" i="2"/>
  <c r="L18" i="2"/>
  <c r="M12" i="2"/>
  <c r="L64" i="2"/>
  <c r="K18" i="2"/>
  <c r="K86" i="2" s="1"/>
  <c r="K12" i="2"/>
  <c r="L12" i="2"/>
  <c r="L28" i="2"/>
  <c r="K54" i="2"/>
  <c r="K38" i="2"/>
  <c r="K28" i="2"/>
  <c r="P20" i="2" l="1"/>
  <c r="P19" i="2"/>
  <c r="P17" i="2"/>
  <c r="J84" i="2"/>
  <c r="J81" i="2"/>
  <c r="J78" i="2"/>
  <c r="J77" i="2" s="1"/>
  <c r="J73" i="2"/>
  <c r="J69" i="2"/>
  <c r="J54" i="2"/>
  <c r="J47" i="2"/>
  <c r="J64" i="2"/>
  <c r="J38" i="2"/>
  <c r="J28" i="2"/>
  <c r="J18" i="2"/>
  <c r="I84" i="2" l="1"/>
  <c r="I81" i="2"/>
  <c r="I78" i="2"/>
  <c r="I77" i="2" s="1"/>
  <c r="I73" i="2"/>
  <c r="I69" i="2"/>
  <c r="I47" i="2"/>
  <c r="I54" i="2"/>
  <c r="I64" i="2"/>
  <c r="I38" i="2"/>
  <c r="I28" i="2"/>
  <c r="I18" i="2"/>
  <c r="C14" i="2"/>
  <c r="C30" i="2"/>
  <c r="C26" i="2"/>
  <c r="C15" i="2"/>
  <c r="C35" i="2"/>
  <c r="C21" i="2"/>
  <c r="P39" i="2"/>
  <c r="H28" i="2"/>
  <c r="H38" i="2"/>
  <c r="H84" i="2"/>
  <c r="H81" i="2"/>
  <c r="H78" i="2"/>
  <c r="H77" i="2" s="1"/>
  <c r="H73" i="2"/>
  <c r="H69" i="2"/>
  <c r="H64" i="2"/>
  <c r="H54" i="2"/>
  <c r="H47" i="2"/>
  <c r="H18" i="2"/>
  <c r="G38" i="2"/>
  <c r="G28" i="2"/>
  <c r="G18" i="2"/>
  <c r="G12" i="2"/>
  <c r="G84" i="2"/>
  <c r="G81" i="2"/>
  <c r="G78" i="2"/>
  <c r="G73" i="2"/>
  <c r="G69" i="2"/>
  <c r="G64" i="2"/>
  <c r="G54" i="2"/>
  <c r="G47" i="2"/>
  <c r="F38" i="2"/>
  <c r="F28" i="2"/>
  <c r="F18" i="2"/>
  <c r="F84" i="2"/>
  <c r="F81" i="2"/>
  <c r="F78" i="2"/>
  <c r="F77" i="2" s="1"/>
  <c r="F73" i="2"/>
  <c r="F69" i="2"/>
  <c r="F64" i="2"/>
  <c r="E54" i="2"/>
  <c r="F54" i="2"/>
  <c r="F47" i="2"/>
  <c r="P85" i="2"/>
  <c r="P83" i="2"/>
  <c r="P82" i="2"/>
  <c r="P80" i="2"/>
  <c r="P79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16" i="2"/>
  <c r="P15" i="2"/>
  <c r="P14" i="2"/>
  <c r="P13" i="2"/>
  <c r="E84" i="2"/>
  <c r="D84" i="2"/>
  <c r="E81" i="2"/>
  <c r="D81" i="2"/>
  <c r="E78" i="2"/>
  <c r="E77" i="2" s="1"/>
  <c r="D78" i="2"/>
  <c r="D77" i="2" s="1"/>
  <c r="E73" i="2"/>
  <c r="D73" i="2"/>
  <c r="E69" i="2"/>
  <c r="D69" i="2"/>
  <c r="E64" i="2"/>
  <c r="D64" i="2"/>
  <c r="C64" i="2"/>
  <c r="D54" i="2"/>
  <c r="E47" i="2"/>
  <c r="D47" i="2"/>
  <c r="E38" i="2"/>
  <c r="D38" i="2"/>
  <c r="E28" i="2"/>
  <c r="D28" i="2"/>
  <c r="E18" i="2"/>
  <c r="E12" i="2"/>
  <c r="D12" i="2"/>
  <c r="B18" i="2"/>
  <c r="D18" i="2"/>
  <c r="C84" i="2"/>
  <c r="C81" i="2"/>
  <c r="C78" i="2"/>
  <c r="C77" i="2" s="1"/>
  <c r="C73" i="2"/>
  <c r="C69" i="2"/>
  <c r="C54" i="2"/>
  <c r="C47" i="2"/>
  <c r="C38" i="2"/>
  <c r="B84" i="2"/>
  <c r="B81" i="2"/>
  <c r="B78" i="2"/>
  <c r="B77" i="2" s="1"/>
  <c r="B73" i="2"/>
  <c r="B69" i="2"/>
  <c r="B64" i="2"/>
  <c r="B54" i="2"/>
  <c r="B47" i="2"/>
  <c r="B38" i="2"/>
  <c r="B28" i="2"/>
  <c r="B12" i="2"/>
  <c r="F12" i="2"/>
  <c r="H12" i="2"/>
  <c r="I12" i="2"/>
  <c r="J12" i="2"/>
  <c r="L86" i="2"/>
  <c r="M86" i="2"/>
  <c r="N12" i="2"/>
  <c r="O12" i="2"/>
  <c r="F86" i="2" l="1"/>
  <c r="P12" i="2"/>
  <c r="P84" i="2"/>
  <c r="P18" i="2"/>
  <c r="P28" i="2"/>
  <c r="P73" i="2"/>
  <c r="C28" i="2"/>
  <c r="D86" i="2"/>
  <c r="P64" i="2"/>
  <c r="C18" i="2"/>
  <c r="C12" i="2"/>
  <c r="P38" i="2"/>
  <c r="P69" i="2"/>
  <c r="P78" i="2"/>
  <c r="P81" i="2"/>
  <c r="G77" i="2"/>
  <c r="P77" i="2" s="1"/>
  <c r="P47" i="2"/>
  <c r="P54" i="2"/>
  <c r="J86" i="2"/>
  <c r="P87" i="2" l="1"/>
  <c r="I86" i="2"/>
  <c r="H86" i="2"/>
  <c r="N86" i="2"/>
  <c r="E86" i="2" l="1"/>
  <c r="P86" i="2" l="1"/>
  <c r="B86" i="2"/>
  <c r="G86" i="2"/>
  <c r="C86" i="2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<sst xmlns="http://schemas.openxmlformats.org/spreadsheetml/2006/main" count="196" uniqueCount="114">
  <si>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</si>
  <si>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</si>
  <si>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</si>
  <si>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</si>
  <si>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</si>
  <si>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</si>
  <si>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</si>
  <si>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</si>
  <si>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</si>
  <si>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</si>
  <si>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</si>
  <si>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</si>
  <si>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</si>
  <si>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</si>
  <si>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</si>
  <si>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</si>
  <si>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</si>
  <si>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</si>
  <si>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</si>
  <si>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</si>
  <si>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</si>
  <si>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</si>
  <si>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</si>
  <si>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</si>
  <si>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</si>
  <si>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</si>
  <si>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</si>
  <si>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</si>
  <si>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</si>
  <si>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</si>
  <si>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</si>
  <si>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</si>
  <si>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</si>
  <si>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</si>
  <si>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</si>
  <si>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</si>
  <si>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</si>
  <si>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</si>
  <si>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</si>
  <si>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</si>
  <si>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</si>
  <si>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</si>
  <si>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</si>
  <si>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</si>
  <si>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</si>
  <si>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</si>
  <si>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</si>
  <si>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</si>
  <si>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</si>
  <si>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</si>
  <si>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</si>
  <si>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</si>
  <si>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</si>
  <si>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</si>
  <si>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</si>
  <si>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</si>
  <si>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</si>
  <si>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</si>
  <si>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</si>
  <si>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</si>
  <si>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</si>
  <si>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</si>
  <si>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</si>
  <si>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</si>
  <si>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</si>
  <si>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</si>
  <si>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</si>
  <si>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</si>
  <si>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</si>
  <si>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</si>
  <si>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</si>
  <si>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</si>
  <si>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</si>
  <si>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</si>
  <si>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</si>
  <si>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</si>
  <si>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</si>
  <si>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</si>
  <si>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</si>
  <si>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</si>
  <si>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</si>
  <si>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</si>
  <si>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</si>
  <si>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</si>
  <si>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</si>
  <si>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</si>
  <si>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</si>
  <si>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</si>
  <si>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</si>
  <si>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</si>
  <si>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</si>
  <si>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</si>
  <si>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</si>
  <si>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</si>
  <si>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</si>
  <si>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</si>
  <si>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</si>
  <si>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</si>
  <si>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</si>
  <si>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</si>
  <si>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</si>
  <si>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</si>
  <si>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</si>
  <si>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</si>
  <si>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</si>
  <si>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</si>
  <si>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</si>
  <si>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</si>
  <si>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</si>
  <si>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</si>
  <si>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</si>
  <si>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</si>
  <si>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{2024}</t>
  </si>
  <si>
    <t>Departamento de Contabilidad, DNCD.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</si>
</sst>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0</xdr:row>
      <xdr:rowOff>0</xdr:rowOff>
    </xdr:from>
    <xdr:to>
      <xdr:col>5</xdr:col>
      <xdr:colOff>933450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10800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99"/>
  <sheetViews>
    <sheetView showGridLines="0" tabSelected="1" topLeftCell="B1" workbookViewId="0">
      <selection activeCell="M90" sqref="M90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5" width="15.140625" style="16" customWidth="1"/>
    <col min="6" max="6" width="15.85546875" style="16" customWidth="1"/>
    <col min="7" max="13" width="15.140625" style="16" customWidth="1"/>
    <col min="14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 x14ac:dyDescent="0.25">
      <c r="A3" s="42" t="s">
        <v>98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7" ht="21" customHeight="1" x14ac:dyDescent="0.25">
      <c r="A4" s="44" t="s">
        <v>99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7" ht="15.75" x14ac:dyDescent="0.25">
      <c r="A5" s="49" t="s">
        <v>112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7" ht="15.75" customHeight="1" x14ac:dyDescent="0.25">
      <c r="A6" s="51" t="s">
        <v>100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7" ht="15.75" customHeight="1" x14ac:dyDescent="0.25">
      <c r="A7" s="38" t="s">
        <v>79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1:17" ht="25.5" customHeight="1" x14ac:dyDescent="0.25">
      <c r="A9" s="46" t="s">
        <v>66</v>
      </c>
      <c r="B9" s="47" t="s">
        <v>96</v>
      </c>
      <c r="C9" s="47" t="s">
        <v>95</v>
      </c>
      <c r="D9" s="39" t="s">
        <v>93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7" x14ac:dyDescent="0.25">
      <c r="A10" s="46"/>
      <c r="B10" s="48"/>
      <c r="C10" s="48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1447689078</v>
      </c>
      <c r="C12" s="15">
        <f>+C13+C14+C15+C16+C17</f>
        <v>1608458800.1500001</v>
      </c>
      <c r="D12" s="15">
        <f>+D13+D14+D15+D16+D17</f>
        <v>1655763.05</v>
      </c>
      <c r="E12" s="15">
        <f>+E13+E14+E15+E16+E17</f>
        <v>227749346.75999999</v>
      </c>
      <c r="F12" s="15">
        <f t="shared" ref="F12" si="0">+F13+F14+F15+F16+F17</f>
        <v>119802964.85000001</v>
      </c>
      <c r="G12" s="15">
        <f>+G13+G14+G15+G16+G17</f>
        <v>121851320.82000001</v>
      </c>
      <c r="H12" s="24">
        <f>+H13+H14+H15+H16+H17</f>
        <v>128888733.39</v>
      </c>
      <c r="I12" s="24">
        <f>+I13+I14+I15+I16+I17</f>
        <v>121079291.95</v>
      </c>
      <c r="J12" s="24">
        <f>+J13+J14+J15+J17</f>
        <v>123341203.59</v>
      </c>
      <c r="K12" s="24">
        <f>+K13+K14+K15+K16+K17</f>
        <v>121576716.43000001</v>
      </c>
      <c r="L12" s="24">
        <f>+L13+L14+L15+L16+L17</f>
        <v>123635611.52000001</v>
      </c>
      <c r="M12" s="15">
        <f>+M13+M14+M15+M16+M17</f>
        <v>162926737.76999998</v>
      </c>
      <c r="N12" s="24">
        <f>+N13+N14+N15+N16+N17</f>
        <v>162131671.44999999</v>
      </c>
      <c r="O12" s="15">
        <f>+O13+O14+O15+O16+O17</f>
        <v>280443826.13</v>
      </c>
      <c r="P12" s="15">
        <f>+O12+N12+M12+L12+K12+J12+I12+H12+G12+F12+E12+D12</f>
        <v>1695083187.7099998</v>
      </c>
    </row>
    <row r="13" spans="1:17" x14ac:dyDescent="0.25">
      <c r="A13" s="4" t="s">
        <v>2</v>
      </c>
      <c r="B13" s="12">
        <v>1384243002</v>
      </c>
      <c r="C13" s="12">
        <f>1384243002+2400000+7150000+13432250+99640000</f>
        <v>1506865252</v>
      </c>
      <c r="D13" s="16">
        <v>1255735.21</v>
      </c>
      <c r="E13" s="16">
        <v>192313175.47</v>
      </c>
      <c r="F13" s="16">
        <v>99196803.480000004</v>
      </c>
      <c r="G13" s="16">
        <v>101472701.69</v>
      </c>
      <c r="H13" s="12">
        <v>108412603.48999999</v>
      </c>
      <c r="I13" s="12">
        <v>100455456.88</v>
      </c>
      <c r="J13" s="12">
        <v>102093953.72</v>
      </c>
      <c r="K13" s="12">
        <v>100822713.75</v>
      </c>
      <c r="L13" s="36">
        <v>102841258.16000001</v>
      </c>
      <c r="M13" s="36">
        <v>138493879.71000001</v>
      </c>
      <c r="N13" s="25">
        <v>138430660.62</v>
      </c>
      <c r="O13" s="16">
        <v>255887830.95000002</v>
      </c>
      <c r="P13" s="35">
        <f t="shared" ref="P13:P76" si="1">+O13+N13+M13+L13+K13+J13+I13+H13+G13+F13+E13+D13</f>
        <v>1441676773.1300001</v>
      </c>
    </row>
    <row r="14" spans="1:17" x14ac:dyDescent="0.25">
      <c r="A14" s="4" t="s">
        <v>3</v>
      </c>
      <c r="B14" s="12">
        <v>32829000</v>
      </c>
      <c r="C14" s="12">
        <f>32829000+24717000+9120000+3487500</f>
        <v>70153500</v>
      </c>
      <c r="D14" s="16">
        <v>0</v>
      </c>
      <c r="E14" s="22">
        <v>30922475.739999998</v>
      </c>
      <c r="F14" s="16">
        <v>18098889.370000001</v>
      </c>
      <c r="G14" s="16">
        <v>17955298.370000001</v>
      </c>
      <c r="H14" s="12">
        <v>17925009.370000001</v>
      </c>
      <c r="I14" s="12">
        <v>18151751.370000001</v>
      </c>
      <c r="J14" s="12">
        <v>18497930.370000001</v>
      </c>
      <c r="K14" s="12">
        <v>18365799.370000001</v>
      </c>
      <c r="L14" s="36">
        <v>18234860.370000001</v>
      </c>
      <c r="M14" s="36">
        <v>18526111.289999999</v>
      </c>
      <c r="N14" s="25">
        <v>18337971.700000003</v>
      </c>
      <c r="O14" s="16">
        <v>18606321.530000001</v>
      </c>
      <c r="P14" s="35">
        <f t="shared" si="1"/>
        <v>213622418.85000002</v>
      </c>
    </row>
    <row r="15" spans="1:17" x14ac:dyDescent="0.25">
      <c r="A15" s="4" t="s">
        <v>4</v>
      </c>
      <c r="B15" s="12">
        <v>2730000</v>
      </c>
      <c r="C15" s="12">
        <f>2730000+822972.15</f>
        <v>3552972.15</v>
      </c>
      <c r="D15" s="16">
        <v>400027.84</v>
      </c>
      <c r="E15" s="16">
        <v>70715.41</v>
      </c>
      <c r="F15" s="16">
        <v>226204.65</v>
      </c>
      <c r="G15" s="16">
        <v>160749.9</v>
      </c>
      <c r="H15" s="12">
        <v>294611.12</v>
      </c>
      <c r="I15" s="12">
        <v>210025.56</v>
      </c>
      <c r="J15" s="12">
        <v>392323.28</v>
      </c>
      <c r="K15" s="12">
        <v>36992.770000000004</v>
      </c>
      <c r="L15" s="36">
        <v>221363.28000000003</v>
      </c>
      <c r="M15" s="36">
        <v>622591.04</v>
      </c>
      <c r="N15" s="25"/>
      <c r="O15" s="16">
        <v>581960.44000000006</v>
      </c>
      <c r="P15" s="35">
        <f t="shared" si="1"/>
        <v>3217565.29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>
        <v>0</v>
      </c>
      <c r="J16" s="12">
        <v>0</v>
      </c>
      <c r="K16" s="12"/>
      <c r="L16" s="25"/>
      <c r="N16" s="25"/>
      <c r="P16" s="35">
        <f t="shared" si="1"/>
        <v>0</v>
      </c>
    </row>
    <row r="17" spans="1:16" x14ac:dyDescent="0.25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G17" s="16">
        <v>2262570.86</v>
      </c>
      <c r="H17" s="12">
        <v>2256509.41</v>
      </c>
      <c r="I17" s="12">
        <v>2262058.14</v>
      </c>
      <c r="J17" s="12">
        <v>2356996.2200000002</v>
      </c>
      <c r="K17" s="12">
        <v>2351210.54</v>
      </c>
      <c r="L17" s="36">
        <v>2338129.71</v>
      </c>
      <c r="M17" s="36">
        <v>5284155.7300000004</v>
      </c>
      <c r="N17" s="25">
        <v>5363039.13</v>
      </c>
      <c r="O17" s="16">
        <v>5367713.21</v>
      </c>
      <c r="P17" s="35">
        <f>+O17+N17+M17+L17+K17+J17+I17+H17+G17+F17+E17+D17</f>
        <v>36566430.439999998</v>
      </c>
    </row>
    <row r="18" spans="1:16" x14ac:dyDescent="0.25">
      <c r="A18" s="3" t="s">
        <v>7</v>
      </c>
      <c r="B18" s="15">
        <f t="shared" ref="B18:J18" si="2">+B19+B20+B21+B22+B23+B24+B25+B26+B27</f>
        <v>238878651</v>
      </c>
      <c r="C18" s="15">
        <f t="shared" si="2"/>
        <v>242362651</v>
      </c>
      <c r="D18" s="15">
        <f t="shared" si="2"/>
        <v>1315115.22</v>
      </c>
      <c r="E18" s="15">
        <f t="shared" si="2"/>
        <v>18826305.960000001</v>
      </c>
      <c r="F18" s="15">
        <f t="shared" si="2"/>
        <v>159135629.59</v>
      </c>
      <c r="G18" s="15">
        <f t="shared" si="2"/>
        <v>8640153.9100000001</v>
      </c>
      <c r="H18" s="15">
        <f t="shared" si="2"/>
        <v>11120374.190000001</v>
      </c>
      <c r="I18" s="15">
        <f t="shared" si="2"/>
        <v>5210577.25</v>
      </c>
      <c r="J18" s="15">
        <f t="shared" si="2"/>
        <v>7836927.7400000002</v>
      </c>
      <c r="K18" s="15">
        <f>SUM(K19:K27)</f>
        <v>13664831.290000001</v>
      </c>
      <c r="L18" s="15">
        <f>SUM(L19:L27)</f>
        <v>17429405.5</v>
      </c>
      <c r="M18" s="15">
        <f>SUM(M19:M27)</f>
        <v>9649585.0699999984</v>
      </c>
      <c r="N18" s="15">
        <f>SUM(N19:N27)</f>
        <v>9623667.7400000002</v>
      </c>
      <c r="O18" s="15">
        <f>+O19+O20+O21+O22+O23+O24+O25+O26+O27</f>
        <v>17808850.84</v>
      </c>
      <c r="P18" s="15">
        <f>+O18+N18+M18+L18+K18+J18+I18+H18+G18+F18+E18+D18</f>
        <v>280261424.30000001</v>
      </c>
    </row>
    <row r="19" spans="1:16" x14ac:dyDescent="0.25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G19" s="16">
        <v>5160797.0599999996</v>
      </c>
      <c r="H19" s="12">
        <v>5560764.6100000003</v>
      </c>
      <c r="I19" s="12">
        <v>2379236.4700000002</v>
      </c>
      <c r="J19" s="12">
        <v>2682527.08</v>
      </c>
      <c r="K19" s="12">
        <v>7313786.4800000004</v>
      </c>
      <c r="L19" s="36">
        <v>7783248.3099999996</v>
      </c>
      <c r="M19" s="36">
        <v>5694483.5599999996</v>
      </c>
      <c r="N19" s="25">
        <v>5808440.4699999997</v>
      </c>
      <c r="O19" s="16">
        <v>4911319.1500000004</v>
      </c>
      <c r="P19" s="35">
        <f>+O19+N19+M19+L19+K19+J19+I19+H19+G19+F19+E19+D19</f>
        <v>61100004.319999993</v>
      </c>
    </row>
    <row r="20" spans="1:16" x14ac:dyDescent="0.25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G20" s="16">
        <v>0</v>
      </c>
      <c r="H20" s="12">
        <v>0</v>
      </c>
      <c r="I20" s="12">
        <v>0</v>
      </c>
      <c r="J20" s="12">
        <v>0</v>
      </c>
      <c r="K20" s="12">
        <v>47200</v>
      </c>
      <c r="L20" s="25"/>
      <c r="M20" s="36">
        <v>500</v>
      </c>
      <c r="N20" s="25"/>
      <c r="O20" s="16">
        <v>229215</v>
      </c>
      <c r="P20" s="35">
        <f>+O20+N20+M20+L20+K20+J20+I20+H20+G20+F20+E20+D20</f>
        <v>435035</v>
      </c>
    </row>
    <row r="21" spans="1:16" x14ac:dyDescent="0.25">
      <c r="A21" s="4" t="s">
        <v>10</v>
      </c>
      <c r="B21" s="12">
        <v>7800000</v>
      </c>
      <c r="C21" s="12">
        <f>7800000+2484000</f>
        <v>10284000</v>
      </c>
      <c r="D21" s="16">
        <v>282300</v>
      </c>
      <c r="E21" s="16">
        <v>626260</v>
      </c>
      <c r="F21" s="16">
        <v>444500</v>
      </c>
      <c r="G21" s="16">
        <v>821200</v>
      </c>
      <c r="H21" s="12">
        <v>632320</v>
      </c>
      <c r="I21" s="12">
        <v>665790</v>
      </c>
      <c r="J21" s="12">
        <v>942500</v>
      </c>
      <c r="K21" s="12">
        <v>576500</v>
      </c>
      <c r="L21" s="36">
        <v>656600</v>
      </c>
      <c r="M21" s="36">
        <v>596760</v>
      </c>
      <c r="N21" s="25">
        <v>548740</v>
      </c>
      <c r="O21" s="16">
        <v>598680</v>
      </c>
      <c r="P21" s="35">
        <f t="shared" si="1"/>
        <v>7392150</v>
      </c>
    </row>
    <row r="22" spans="1:16" x14ac:dyDescent="0.25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G22" s="16">
        <v>60720</v>
      </c>
      <c r="H22" s="12">
        <v>152987.98000000001</v>
      </c>
      <c r="I22" s="12">
        <v>52000</v>
      </c>
      <c r="J22" s="12">
        <v>56646.73</v>
      </c>
      <c r="K22" s="12">
        <v>52000</v>
      </c>
      <c r="L22" s="36">
        <v>46000</v>
      </c>
      <c r="N22" s="25">
        <v>60000</v>
      </c>
      <c r="O22" s="16">
        <v>74000</v>
      </c>
      <c r="P22" s="35">
        <f t="shared" si="1"/>
        <v>738354.71</v>
      </c>
    </row>
    <row r="23" spans="1:16" x14ac:dyDescent="0.25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G23" s="16">
        <v>1541980.11</v>
      </c>
      <c r="H23" s="12">
        <v>1208853.31</v>
      </c>
      <c r="I23" s="12">
        <v>1291975.1499999999</v>
      </c>
      <c r="J23" s="12">
        <v>1961770.94</v>
      </c>
      <c r="K23" s="12">
        <v>1138924.05</v>
      </c>
      <c r="L23" s="36">
        <v>2143352.15</v>
      </c>
      <c r="M23" s="36">
        <v>2604424.91</v>
      </c>
      <c r="N23" s="25">
        <v>1297534.82</v>
      </c>
      <c r="O23" s="16">
        <v>1778138.37</v>
      </c>
      <c r="P23" s="35">
        <f t="shared" si="1"/>
        <v>161668294.97</v>
      </c>
    </row>
    <row r="24" spans="1:16" x14ac:dyDescent="0.25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G24" s="16">
        <v>0</v>
      </c>
      <c r="H24" s="12">
        <v>0</v>
      </c>
      <c r="I24" s="12">
        <v>4957.76</v>
      </c>
      <c r="J24" s="12">
        <v>0</v>
      </c>
      <c r="K24" s="12">
        <v>3628897.06</v>
      </c>
      <c r="L24" s="36">
        <v>6565793.1000000006</v>
      </c>
      <c r="M24" s="36">
        <v>272684.44</v>
      </c>
      <c r="N24" s="25">
        <v>47989.73</v>
      </c>
      <c r="O24" s="16">
        <v>36558.560000000005</v>
      </c>
      <c r="P24" s="35">
        <f t="shared" si="1"/>
        <v>11077782.32</v>
      </c>
    </row>
    <row r="25" spans="1:16" x14ac:dyDescent="0.25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G25" s="16">
        <v>298602.88</v>
      </c>
      <c r="H25" s="12">
        <v>4297.2</v>
      </c>
      <c r="I25" s="12">
        <v>11060.78</v>
      </c>
      <c r="J25" s="12">
        <v>1565941.11</v>
      </c>
      <c r="K25" s="12">
        <v>0</v>
      </c>
      <c r="L25" s="25"/>
      <c r="M25" s="36">
        <v>199679.6</v>
      </c>
      <c r="N25" s="25"/>
      <c r="O25" s="16">
        <v>230985.53000000003</v>
      </c>
      <c r="P25" s="35">
        <f t="shared" si="1"/>
        <v>2310567.1</v>
      </c>
    </row>
    <row r="26" spans="1:16" x14ac:dyDescent="0.25">
      <c r="A26" s="4" t="s">
        <v>104</v>
      </c>
      <c r="B26" s="12">
        <v>620000</v>
      </c>
      <c r="C26" s="12">
        <f>620000+1000000</f>
        <v>1620000</v>
      </c>
      <c r="D26" s="16">
        <v>507128.55</v>
      </c>
      <c r="E26" s="16">
        <v>8053264.25</v>
      </c>
      <c r="F26" s="16">
        <v>7993834.0099999998</v>
      </c>
      <c r="G26" s="16">
        <v>756853.86</v>
      </c>
      <c r="H26" s="12">
        <v>3561151.09</v>
      </c>
      <c r="I26" s="12">
        <v>805557.09</v>
      </c>
      <c r="J26" s="12">
        <v>627541.88</v>
      </c>
      <c r="K26" s="12">
        <v>907523.70000000007</v>
      </c>
      <c r="L26" s="36">
        <v>234411.94</v>
      </c>
      <c r="M26" s="36">
        <v>281052.56000000006</v>
      </c>
      <c r="N26" s="25">
        <v>1860962.72</v>
      </c>
      <c r="O26" s="16">
        <v>9716904.2299999986</v>
      </c>
      <c r="P26" s="35">
        <f t="shared" si="1"/>
        <v>35306185.879999995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>
        <v>0</v>
      </c>
      <c r="J27" s="12">
        <v>0</v>
      </c>
      <c r="K27" s="12"/>
      <c r="L27" s="25"/>
      <c r="N27" s="25"/>
      <c r="O27" s="16">
        <v>233050</v>
      </c>
      <c r="P27" s="35">
        <f t="shared" si="1"/>
        <v>233050</v>
      </c>
    </row>
    <row r="28" spans="1:16" x14ac:dyDescent="0.25">
      <c r="A28" s="3" t="s">
        <v>17</v>
      </c>
      <c r="B28" s="15">
        <f>+B29+B30+B31+B32+B33+B34+B35+B36+B37</f>
        <v>151309828</v>
      </c>
      <c r="C28" s="15">
        <f>+C29+C30+C31+C32+C33+C34+C35+C36+C37</f>
        <v>158120105.84999999</v>
      </c>
      <c r="D28" s="15">
        <f t="shared" ref="D28:G28" si="3">+D29+D30+D31+D32+D33+D34+D35+D36+D37</f>
        <v>1832100.55</v>
      </c>
      <c r="E28" s="15">
        <f t="shared" si="3"/>
        <v>21675488.949999999</v>
      </c>
      <c r="F28" s="15">
        <f t="shared" si="3"/>
        <v>6117501.2300000004</v>
      </c>
      <c r="G28" s="15">
        <f t="shared" si="3"/>
        <v>1940064.12</v>
      </c>
      <c r="H28" s="15">
        <f>+H29+H30+H31+H32+H33+H34+H35+H36+H37</f>
        <v>6035967.5999999996</v>
      </c>
      <c r="I28" s="15">
        <f>+I29+I30+I31+I32+I33+I34+I35+I36+I37</f>
        <v>16455116.619999999</v>
      </c>
      <c r="J28" s="15">
        <f>+J29+J30+J31+J32+J33+J34+J35+J36+J37</f>
        <v>11168134.949999999</v>
      </c>
      <c r="K28" s="15">
        <f>SUM(K29:K37)</f>
        <v>10610225.060000001</v>
      </c>
      <c r="L28" s="15">
        <f>SUM(L29:L37)</f>
        <v>7359433.1000000015</v>
      </c>
      <c r="M28" s="15">
        <f>SUM(M29:M37)</f>
        <v>13056529.51</v>
      </c>
      <c r="N28" s="15">
        <f>SUM(N29:N37)</f>
        <v>5250551.07</v>
      </c>
      <c r="O28" s="15">
        <f>+O29+O30+O31+O32+O33+O34+O35+O37</f>
        <v>13477068.940000003</v>
      </c>
      <c r="P28" s="15">
        <f t="shared" si="1"/>
        <v>114978181.70000002</v>
      </c>
    </row>
    <row r="29" spans="1:16" x14ac:dyDescent="0.25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G29" s="16">
        <v>261.95</v>
      </c>
      <c r="H29" s="12">
        <v>274.95</v>
      </c>
      <c r="I29" s="12">
        <v>1500</v>
      </c>
      <c r="J29" s="12">
        <v>0</v>
      </c>
      <c r="K29" s="12">
        <v>1789529</v>
      </c>
      <c r="L29" s="36">
        <v>1751791.35</v>
      </c>
      <c r="M29" s="36">
        <v>459600.55000000005</v>
      </c>
      <c r="N29" s="25">
        <v>1470.66</v>
      </c>
      <c r="O29" s="16">
        <v>349725.55</v>
      </c>
      <c r="P29" s="35">
        <f t="shared" si="1"/>
        <v>10698252.810000001</v>
      </c>
    </row>
    <row r="30" spans="1:16" x14ac:dyDescent="0.25">
      <c r="A30" s="4" t="s">
        <v>19</v>
      </c>
      <c r="B30" s="12">
        <v>2500000</v>
      </c>
      <c r="C30" s="12">
        <f>2500000+3686600+1533427.85</f>
        <v>7720027.8499999996</v>
      </c>
      <c r="D30" s="16">
        <v>203196</v>
      </c>
      <c r="E30" s="16">
        <v>2211394.7999999998</v>
      </c>
      <c r="F30" s="16">
        <v>208399.8</v>
      </c>
      <c r="G30" s="16">
        <v>0</v>
      </c>
      <c r="H30" s="12">
        <v>0</v>
      </c>
      <c r="I30" s="12">
        <v>0</v>
      </c>
      <c r="J30" s="12">
        <v>2815067</v>
      </c>
      <c r="K30" s="12"/>
      <c r="L30" s="36">
        <v>190</v>
      </c>
      <c r="N30" s="25">
        <v>1585.99</v>
      </c>
      <c r="O30" s="16">
        <v>667785</v>
      </c>
      <c r="P30" s="35">
        <f t="shared" si="1"/>
        <v>6107618.5899999999</v>
      </c>
    </row>
    <row r="31" spans="1:16" x14ac:dyDescent="0.25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G31" s="16">
        <v>21000</v>
      </c>
      <c r="H31" s="12">
        <v>0</v>
      </c>
      <c r="I31" s="12">
        <v>0</v>
      </c>
      <c r="J31" s="12">
        <v>276385.5</v>
      </c>
      <c r="K31" s="12">
        <v>56850.04</v>
      </c>
      <c r="L31" s="36">
        <v>700</v>
      </c>
      <c r="M31" s="36">
        <v>684514</v>
      </c>
      <c r="N31" s="25"/>
      <c r="O31" s="16">
        <v>119.98</v>
      </c>
      <c r="P31" s="35">
        <f t="shared" si="1"/>
        <v>1236039.52</v>
      </c>
    </row>
    <row r="32" spans="1:16" x14ac:dyDescent="0.25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G32" s="16">
        <v>0</v>
      </c>
      <c r="H32" s="12">
        <v>3489348.9</v>
      </c>
      <c r="I32" s="12">
        <v>0</v>
      </c>
      <c r="J32" s="12">
        <v>90000</v>
      </c>
      <c r="K32" s="12"/>
      <c r="L32" s="25"/>
      <c r="M32" s="36">
        <v>3317636.2</v>
      </c>
      <c r="N32" s="25"/>
      <c r="O32" s="16">
        <v>5244462</v>
      </c>
      <c r="P32" s="35">
        <f t="shared" si="1"/>
        <v>15905471.810000001</v>
      </c>
    </row>
    <row r="33" spans="1:16" x14ac:dyDescent="0.25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G33" s="16">
        <v>1218.96</v>
      </c>
      <c r="H33" s="12">
        <v>686173.29</v>
      </c>
      <c r="I33" s="12">
        <v>3080</v>
      </c>
      <c r="J33" s="12">
        <v>1498.6</v>
      </c>
      <c r="K33" s="12">
        <v>232719.6</v>
      </c>
      <c r="L33" s="36">
        <v>324</v>
      </c>
      <c r="M33" s="36">
        <v>2116</v>
      </c>
      <c r="N33" s="25">
        <v>2910</v>
      </c>
      <c r="O33" s="16">
        <v>811.5</v>
      </c>
      <c r="P33" s="35">
        <f t="shared" si="1"/>
        <v>947263.46</v>
      </c>
    </row>
    <row r="34" spans="1:16" x14ac:dyDescent="0.25">
      <c r="A34" s="4" t="s">
        <v>23</v>
      </c>
      <c r="B34" s="12">
        <v>0</v>
      </c>
      <c r="C34" s="12">
        <v>390250</v>
      </c>
      <c r="D34" s="16">
        <v>450</v>
      </c>
      <c r="E34" s="16">
        <v>2051</v>
      </c>
      <c r="F34" s="16">
        <v>30798</v>
      </c>
      <c r="G34" s="16">
        <v>6335.99</v>
      </c>
      <c r="H34" s="12">
        <v>936.71</v>
      </c>
      <c r="I34" s="12">
        <v>1096.5999999999999</v>
      </c>
      <c r="J34" s="12">
        <v>2096.25</v>
      </c>
      <c r="K34" s="12">
        <v>5523.08</v>
      </c>
      <c r="L34" s="36">
        <v>20382.870000000003</v>
      </c>
      <c r="M34" s="36">
        <v>26107.360000000001</v>
      </c>
      <c r="N34" s="25">
        <v>2917.4</v>
      </c>
      <c r="O34" s="16">
        <v>25689.48</v>
      </c>
      <c r="P34" s="35">
        <f t="shared" si="1"/>
        <v>124384.74000000003</v>
      </c>
    </row>
    <row r="35" spans="1:16" x14ac:dyDescent="0.25">
      <c r="A35" s="4" t="s">
        <v>24</v>
      </c>
      <c r="B35" s="12">
        <v>64630000</v>
      </c>
      <c r="C35" s="12">
        <f>64630000+1200000</f>
        <v>65830000</v>
      </c>
      <c r="D35" s="16">
        <v>1177400</v>
      </c>
      <c r="E35" s="16">
        <v>10920249.57</v>
      </c>
      <c r="F35" s="16">
        <v>3543121.95</v>
      </c>
      <c r="G35" s="16">
        <v>1317705.8400000001</v>
      </c>
      <c r="H35" s="12">
        <v>826299.31</v>
      </c>
      <c r="I35" s="12">
        <v>16214876.73</v>
      </c>
      <c r="J35" s="12">
        <v>6738567.2199999997</v>
      </c>
      <c r="K35" s="12">
        <v>7557453.5999999996</v>
      </c>
      <c r="L35" s="36">
        <v>5575490.7100000009</v>
      </c>
      <c r="M35" s="36">
        <v>7264347.1200000001</v>
      </c>
      <c r="N35" s="25">
        <v>5240679.1300000008</v>
      </c>
      <c r="O35" s="16">
        <v>6076627.6800000025</v>
      </c>
      <c r="P35" s="35">
        <f t="shared" si="1"/>
        <v>72452818.860000014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>
        <v>0</v>
      </c>
      <c r="J36" s="12">
        <v>0</v>
      </c>
      <c r="K36" s="12"/>
      <c r="L36" s="25"/>
      <c r="M36" s="36"/>
      <c r="N36" s="25"/>
      <c r="P36" s="35">
        <f t="shared" si="1"/>
        <v>0</v>
      </c>
    </row>
    <row r="37" spans="1:16" x14ac:dyDescent="0.25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G37" s="16">
        <v>593541.38</v>
      </c>
      <c r="H37" s="12">
        <v>1032934.44</v>
      </c>
      <c r="I37" s="12">
        <v>234563.29</v>
      </c>
      <c r="J37" s="12">
        <v>1244520.3799999999</v>
      </c>
      <c r="K37" s="12">
        <v>968149.74000000011</v>
      </c>
      <c r="L37" s="36">
        <v>10554.170000000002</v>
      </c>
      <c r="M37" s="36">
        <v>1302208.28</v>
      </c>
      <c r="N37" s="25">
        <v>987.8900000000001</v>
      </c>
      <c r="O37" s="16">
        <v>1111847.75</v>
      </c>
      <c r="P37" s="35">
        <f t="shared" si="1"/>
        <v>7506331.9099999992</v>
      </c>
    </row>
    <row r="38" spans="1:16" x14ac:dyDescent="0.25">
      <c r="A38" s="3" t="s">
        <v>27</v>
      </c>
      <c r="B38" s="15">
        <f t="shared" ref="B38:J38" si="4">+B39+B40+B41+B42+B43+B44+B45+B46</f>
        <v>4532000</v>
      </c>
      <c r="C38" s="15">
        <f t="shared" si="4"/>
        <v>4532000</v>
      </c>
      <c r="D38" s="15">
        <f t="shared" si="4"/>
        <v>20000</v>
      </c>
      <c r="E38" s="15">
        <f t="shared" si="4"/>
        <v>566031.81999999995</v>
      </c>
      <c r="F38" s="15">
        <f t="shared" si="4"/>
        <v>343602.22</v>
      </c>
      <c r="G38" s="15">
        <f t="shared" si="4"/>
        <v>726203.09</v>
      </c>
      <c r="H38" s="15">
        <f t="shared" si="4"/>
        <v>339349</v>
      </c>
      <c r="I38" s="15">
        <f t="shared" si="4"/>
        <v>471636.1</v>
      </c>
      <c r="J38" s="15">
        <f t="shared" si="4"/>
        <v>766820</v>
      </c>
      <c r="K38" s="15">
        <f>SUM(K39)</f>
        <v>727847.5</v>
      </c>
      <c r="L38" s="15">
        <f>SUM(L39:L40)</f>
        <v>833764.9</v>
      </c>
      <c r="M38" s="15">
        <f>SUM(M39:M50)</f>
        <v>407099</v>
      </c>
      <c r="N38" s="15">
        <f>SUM(N39:N56)</f>
        <v>716965</v>
      </c>
      <c r="O38" s="15">
        <f>+O39</f>
        <v>413133.4</v>
      </c>
      <c r="P38" s="15">
        <f t="shared" si="1"/>
        <v>6332452.0299999993</v>
      </c>
    </row>
    <row r="39" spans="1:16" x14ac:dyDescent="0.25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G39" s="16">
        <v>726203.09</v>
      </c>
      <c r="H39" s="12">
        <v>339349</v>
      </c>
      <c r="I39" s="12">
        <v>471636.1</v>
      </c>
      <c r="J39" s="12">
        <v>766820</v>
      </c>
      <c r="K39" s="12">
        <v>727847.5</v>
      </c>
      <c r="L39" s="36">
        <v>833764.9</v>
      </c>
      <c r="N39" s="25">
        <v>716965</v>
      </c>
      <c r="O39" s="16">
        <v>413133.4</v>
      </c>
      <c r="P39" s="35">
        <f>+O39+N39+M39+L39+K39+J39+I39+H39+G39+F39+E39+D39</f>
        <v>5925353.0300000003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>
        <v>0</v>
      </c>
      <c r="J40" s="12">
        <v>0</v>
      </c>
      <c r="K40" s="12"/>
      <c r="L40" s="12"/>
      <c r="M40" s="36">
        <v>407099</v>
      </c>
      <c r="N40" s="12"/>
      <c r="P40" s="35">
        <f t="shared" si="1"/>
        <v>407099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>
        <v>0</v>
      </c>
      <c r="J41" s="12">
        <v>0</v>
      </c>
      <c r="K41" s="12"/>
      <c r="L41" s="12"/>
      <c r="M41" s="12"/>
      <c r="N41" s="12"/>
      <c r="P41" s="35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>
        <v>0</v>
      </c>
      <c r="J42" s="12">
        <v>0</v>
      </c>
      <c r="K42" s="12"/>
      <c r="L42" s="12"/>
      <c r="M42" s="12"/>
      <c r="N42" s="12"/>
      <c r="P42" s="35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>
        <v>0</v>
      </c>
      <c r="J43" s="12">
        <v>0</v>
      </c>
      <c r="K43" s="12"/>
      <c r="L43" s="12"/>
      <c r="M43" s="12"/>
      <c r="N43" s="12"/>
      <c r="P43" s="35">
        <f t="shared" si="1"/>
        <v>0</v>
      </c>
    </row>
    <row r="44" spans="1:16" hidden="1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>
        <v>0</v>
      </c>
      <c r="J44" s="12">
        <v>0</v>
      </c>
      <c r="K44" s="12"/>
      <c r="L44" s="12"/>
      <c r="M44" s="12"/>
      <c r="N44" s="12"/>
      <c r="P44" s="35">
        <f t="shared" si="1"/>
        <v>0</v>
      </c>
    </row>
    <row r="45" spans="1:16" hidden="1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>
        <v>0</v>
      </c>
      <c r="J45" s="12">
        <v>0</v>
      </c>
      <c r="K45" s="12"/>
      <c r="L45" s="12"/>
      <c r="M45" s="12"/>
      <c r="N45" s="12"/>
      <c r="P45" s="35">
        <f t="shared" si="1"/>
        <v>0</v>
      </c>
    </row>
    <row r="46" spans="1:16" hidden="1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>
        <v>0</v>
      </c>
      <c r="J46" s="13">
        <v>0</v>
      </c>
      <c r="K46" s="13"/>
      <c r="L46" s="13"/>
      <c r="M46" s="13"/>
      <c r="N46" s="13"/>
      <c r="P46" s="35">
        <f t="shared" si="1"/>
        <v>0</v>
      </c>
    </row>
    <row r="47" spans="1:16" s="33" customFormat="1" x14ac:dyDescent="0.25">
      <c r="A47" s="32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5">+D48+D49+D50+D51+D52+D53</f>
        <v>0</v>
      </c>
      <c r="E47" s="15">
        <f t="shared" si="5"/>
        <v>0</v>
      </c>
      <c r="F47" s="15">
        <f t="shared" ref="F47:H47" si="6">+F48+F49+F50+F51+F52+F53</f>
        <v>0</v>
      </c>
      <c r="G47" s="15">
        <f t="shared" si="6"/>
        <v>0</v>
      </c>
      <c r="H47" s="15">
        <f t="shared" si="6"/>
        <v>0</v>
      </c>
      <c r="I47" s="15">
        <f t="shared" ref="I47:J47" si="7">+I48+I49+I50+I51+I52+I53</f>
        <v>0</v>
      </c>
      <c r="J47" s="15">
        <f t="shared" si="7"/>
        <v>0</v>
      </c>
      <c r="K47" s="15"/>
      <c r="L47" s="12"/>
      <c r="M47" s="12"/>
      <c r="N47" s="12"/>
      <c r="O47" s="25"/>
      <c r="P47" s="35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>
        <v>0</v>
      </c>
      <c r="J48" s="12">
        <v>0</v>
      </c>
      <c r="K48" s="12"/>
      <c r="L48" s="12"/>
      <c r="M48" s="12"/>
      <c r="N48" s="12"/>
      <c r="P48" s="35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>
        <v>0</v>
      </c>
      <c r="J49" s="12">
        <v>0</v>
      </c>
      <c r="K49" s="12"/>
      <c r="L49" s="12"/>
      <c r="M49" s="12"/>
      <c r="N49" s="12"/>
      <c r="P49" s="35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35">
        <f t="shared" si="1"/>
        <v>0</v>
      </c>
    </row>
    <row r="51" spans="1:16" hidden="1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35">
        <f t="shared" si="1"/>
        <v>0</v>
      </c>
    </row>
    <row r="52" spans="1:16" hidden="1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35">
        <f t="shared" si="1"/>
        <v>0</v>
      </c>
    </row>
    <row r="53" spans="1:16" hidden="1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35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147000</v>
      </c>
      <c r="D54" s="13">
        <f t="shared" ref="D54" si="8">+D55+D56+D57+D58+D59+D60+D61+D62+D63</f>
        <v>4068374.9</v>
      </c>
      <c r="E54" s="13">
        <f>+E55+E56+E57+E58+E59+E60+E61+E62+E63</f>
        <v>0</v>
      </c>
      <c r="F54" s="13">
        <f t="shared" ref="F54:I54" si="9">+F55+F56+F57+F58+F59+F60+F61+F62+F63</f>
        <v>462551</v>
      </c>
      <c r="G54" s="13">
        <f t="shared" si="9"/>
        <v>0</v>
      </c>
      <c r="H54" s="13">
        <f t="shared" si="9"/>
        <v>885000</v>
      </c>
      <c r="I54" s="13">
        <f t="shared" si="9"/>
        <v>0</v>
      </c>
      <c r="J54" s="13">
        <f t="shared" ref="J54" si="10">+J55+J56+J57+J58+J59+J60+J61+J62+J63</f>
        <v>0</v>
      </c>
      <c r="K54" s="13">
        <f>SUM(K55:K60)</f>
        <v>1476281.02</v>
      </c>
      <c r="L54" s="13"/>
      <c r="M54" s="13">
        <f>+M55</f>
        <v>237537</v>
      </c>
      <c r="N54" s="13"/>
      <c r="O54" s="13">
        <f>+O55+O56+O59+O61+O62</f>
        <v>20128550.18</v>
      </c>
      <c r="P54" s="15">
        <f t="shared" si="1"/>
        <v>27258294.099999998</v>
      </c>
    </row>
    <row r="55" spans="1:16" x14ac:dyDescent="0.25">
      <c r="A55" s="4" t="s">
        <v>44</v>
      </c>
      <c r="B55" s="12">
        <v>0</v>
      </c>
      <c r="C55" s="12">
        <v>147000</v>
      </c>
      <c r="D55" s="16">
        <v>0</v>
      </c>
      <c r="E55" s="16">
        <v>0</v>
      </c>
      <c r="F55" s="16">
        <v>273111</v>
      </c>
      <c r="G55" s="16">
        <v>0</v>
      </c>
      <c r="H55" s="12">
        <v>0</v>
      </c>
      <c r="I55" s="12">
        <v>0</v>
      </c>
      <c r="J55" s="12">
        <v>0</v>
      </c>
      <c r="K55" s="12">
        <v>880090.87</v>
      </c>
      <c r="L55" s="25"/>
      <c r="M55" s="36">
        <v>237537</v>
      </c>
      <c r="N55" s="25"/>
      <c r="O55" s="16">
        <v>955578.95</v>
      </c>
      <c r="P55" s="35">
        <f t="shared" si="1"/>
        <v>2346317.8199999998</v>
      </c>
    </row>
    <row r="56" spans="1:16" x14ac:dyDescent="0.25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>
        <v>0</v>
      </c>
      <c r="J56" s="12">
        <v>0</v>
      </c>
      <c r="K56" s="12">
        <v>220238.01</v>
      </c>
      <c r="L56" s="25"/>
      <c r="M56" s="25"/>
      <c r="N56" s="25"/>
      <c r="O56" s="25">
        <v>189790.02000000002</v>
      </c>
      <c r="P56" s="35">
        <f t="shared" si="1"/>
        <v>410028.03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>
        <v>0</v>
      </c>
      <c r="J57" s="12">
        <v>0</v>
      </c>
      <c r="K57" s="12"/>
      <c r="L57" s="25"/>
      <c r="M57" s="25"/>
      <c r="N57" s="25"/>
      <c r="O57" s="25"/>
      <c r="P57" s="35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G58" s="16">
        <v>0</v>
      </c>
      <c r="H58" s="12">
        <v>0</v>
      </c>
      <c r="I58" s="12">
        <v>0</v>
      </c>
      <c r="J58" s="12">
        <v>0</v>
      </c>
      <c r="K58" s="12"/>
      <c r="L58" s="25"/>
      <c r="M58" s="25"/>
      <c r="N58" s="25"/>
      <c r="O58" s="25"/>
      <c r="P58" s="35">
        <f t="shared" si="1"/>
        <v>4068374.9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>
        <v>0</v>
      </c>
      <c r="J59" s="12">
        <v>0</v>
      </c>
      <c r="K59" s="12">
        <v>375952.14</v>
      </c>
      <c r="L59" s="25"/>
      <c r="M59" s="25"/>
      <c r="N59" s="25"/>
      <c r="O59" s="25">
        <v>356156.21</v>
      </c>
      <c r="P59" s="35">
        <f t="shared" si="1"/>
        <v>732108.35000000009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885000</v>
      </c>
      <c r="I60" s="12">
        <v>0</v>
      </c>
      <c r="J60" s="12">
        <v>0</v>
      </c>
      <c r="K60" s="12"/>
      <c r="L60" s="25"/>
      <c r="M60" s="25"/>
      <c r="N60" s="25"/>
      <c r="O60" s="25"/>
      <c r="P60" s="35">
        <f t="shared" si="1"/>
        <v>885000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5"/>
      <c r="M61" s="25"/>
      <c r="N61" s="25"/>
      <c r="O61" s="25">
        <v>18442525</v>
      </c>
      <c r="P61" s="35">
        <f t="shared" si="1"/>
        <v>18442525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G62" s="16">
        <v>0</v>
      </c>
      <c r="H62" s="12">
        <v>0</v>
      </c>
      <c r="I62" s="12">
        <v>0</v>
      </c>
      <c r="J62" s="12">
        <v>0</v>
      </c>
      <c r="K62" s="12"/>
      <c r="L62" s="25"/>
      <c r="M62" s="25"/>
      <c r="N62" s="25"/>
      <c r="O62" s="25">
        <v>184500</v>
      </c>
      <c r="P62" s="35">
        <f t="shared" si="1"/>
        <v>373940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>
        <v>0</v>
      </c>
      <c r="J63" s="12">
        <v>0</v>
      </c>
      <c r="K63" s="12"/>
      <c r="L63" s="25"/>
      <c r="M63" s="25"/>
      <c r="N63" s="25"/>
      <c r="O63" s="25"/>
      <c r="P63" s="35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M64" si="11">+D65+D66+D67+D68</f>
        <v>7252269.2599999998</v>
      </c>
      <c r="E64" s="15">
        <f t="shared" si="11"/>
        <v>4914532.1500000004</v>
      </c>
      <c r="F64" s="15">
        <f t="shared" si="11"/>
        <v>6263244.4000000004</v>
      </c>
      <c r="G64" s="15">
        <f t="shared" si="11"/>
        <v>0</v>
      </c>
      <c r="H64" s="15">
        <f t="shared" si="11"/>
        <v>0</v>
      </c>
      <c r="I64" s="15">
        <f t="shared" si="11"/>
        <v>6482124.2999999998</v>
      </c>
      <c r="J64" s="15">
        <f t="shared" si="11"/>
        <v>5643535.9000000004</v>
      </c>
      <c r="K64" s="15"/>
      <c r="L64" s="15">
        <f t="shared" si="11"/>
        <v>1678887.48</v>
      </c>
      <c r="M64" s="15">
        <f t="shared" si="11"/>
        <v>4131891.18</v>
      </c>
      <c r="N64" s="15"/>
      <c r="O64" s="15">
        <v>6818049.5499999998</v>
      </c>
      <c r="P64" s="15">
        <f t="shared" si="1"/>
        <v>43184534.219999999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G65" s="16">
        <v>0</v>
      </c>
      <c r="H65" s="12">
        <v>0</v>
      </c>
      <c r="I65" s="12">
        <v>6482124.2999999998</v>
      </c>
      <c r="J65" s="12">
        <v>5643535.9000000004</v>
      </c>
      <c r="K65" s="12"/>
      <c r="L65" s="36">
        <v>1678887.48</v>
      </c>
      <c r="M65" s="36">
        <v>4131891.18</v>
      </c>
      <c r="N65" s="25"/>
      <c r="O65" s="35">
        <v>6818049.5499999998</v>
      </c>
      <c r="P65" s="35">
        <f t="shared" si="1"/>
        <v>43184534.219999999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>
        <v>0</v>
      </c>
      <c r="J66" s="12">
        <v>0</v>
      </c>
      <c r="K66" s="12"/>
      <c r="L66" s="25"/>
      <c r="M66" s="25"/>
      <c r="N66" s="25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5"/>
      <c r="M67" s="25"/>
      <c r="N67" s="25"/>
      <c r="P67" s="15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>
        <v>0</v>
      </c>
      <c r="J68" s="12">
        <v>0</v>
      </c>
      <c r="K68" s="12"/>
      <c r="L68" s="25"/>
      <c r="M68" s="25"/>
      <c r="N68" s="25"/>
      <c r="P68" s="15">
        <f t="shared" si="1"/>
        <v>0</v>
      </c>
    </row>
    <row r="69" spans="1:16" hidden="1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12">+D70+D71+D72</f>
        <v>0</v>
      </c>
      <c r="E69" s="15">
        <f t="shared" si="12"/>
        <v>0</v>
      </c>
      <c r="F69" s="15">
        <f t="shared" ref="F69:H69" si="13">+F70+F71+F72</f>
        <v>0</v>
      </c>
      <c r="G69" s="15">
        <f t="shared" si="13"/>
        <v>0</v>
      </c>
      <c r="H69" s="15">
        <f t="shared" si="13"/>
        <v>0</v>
      </c>
      <c r="I69" s="15">
        <f t="shared" ref="I69:J69" si="14">+I70+I71+I72</f>
        <v>0</v>
      </c>
      <c r="J69" s="15">
        <f t="shared" si="14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hidden="1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hidden="1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L71" s="12"/>
      <c r="M71" s="12"/>
      <c r="N71" s="12"/>
      <c r="P71" s="15">
        <f t="shared" si="1"/>
        <v>0</v>
      </c>
    </row>
    <row r="72" spans="1:16" hidden="1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5"/>
      <c r="M72" s="25"/>
      <c r="N72" s="25"/>
      <c r="P72" s="15">
        <f t="shared" si="1"/>
        <v>0</v>
      </c>
    </row>
    <row r="73" spans="1:16" s="23" customFormat="1" hidden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5">+D74+D75+D76</f>
        <v>0</v>
      </c>
      <c r="E73" s="15">
        <f t="shared" si="15"/>
        <v>0</v>
      </c>
      <c r="F73" s="15">
        <f t="shared" ref="F73:G73" si="16">+F74+F75+F76</f>
        <v>0</v>
      </c>
      <c r="G73" s="15">
        <f t="shared" si="16"/>
        <v>0</v>
      </c>
      <c r="H73" s="15">
        <f t="shared" ref="H73" si="17">+H74+H75+H76</f>
        <v>0</v>
      </c>
      <c r="I73" s="15">
        <f t="shared" ref="I73:J73" si="18">+I74+I75+I76</f>
        <v>0</v>
      </c>
      <c r="J73" s="15">
        <f t="shared" si="18"/>
        <v>0</v>
      </c>
      <c r="K73" s="15"/>
      <c r="L73" s="13"/>
      <c r="M73" s="13"/>
      <c r="N73" s="13"/>
      <c r="O73" s="25"/>
      <c r="P73" s="15">
        <f t="shared" si="1"/>
        <v>0</v>
      </c>
    </row>
    <row r="74" spans="1:16" hidden="1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6"/>
      <c r="M74" s="26"/>
      <c r="N74" s="26"/>
      <c r="O74" s="25"/>
      <c r="P74" s="15">
        <f t="shared" si="1"/>
        <v>0</v>
      </c>
    </row>
    <row r="75" spans="1:16" hidden="1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5"/>
      <c r="M75" s="25"/>
      <c r="N75" s="25"/>
      <c r="O75" s="25"/>
      <c r="P75" s="15">
        <f t="shared" si="1"/>
        <v>0</v>
      </c>
    </row>
    <row r="76" spans="1:16" hidden="1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L76" s="25"/>
      <c r="M76" s="25"/>
      <c r="N76" s="25"/>
      <c r="O76" s="25"/>
      <c r="P76" s="15">
        <f t="shared" si="1"/>
        <v>0</v>
      </c>
    </row>
    <row r="77" spans="1:16" hidden="1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9">+D78+D79+D80</f>
        <v>0</v>
      </c>
      <c r="E77" s="17">
        <f t="shared" si="19"/>
        <v>0</v>
      </c>
      <c r="F77" s="17">
        <f t="shared" ref="F77:G77" si="20">+F78+F79+F80</f>
        <v>0</v>
      </c>
      <c r="G77" s="17">
        <f t="shared" si="20"/>
        <v>0</v>
      </c>
      <c r="H77" s="17">
        <f t="shared" ref="H77" si="21">+H78+H79+H80</f>
        <v>0</v>
      </c>
      <c r="I77" s="17">
        <f t="shared" ref="I77:J77" si="22">+I78+I79+I80</f>
        <v>0</v>
      </c>
      <c r="J77" s="17">
        <f t="shared" si="22"/>
        <v>0</v>
      </c>
      <c r="K77" s="17"/>
      <c r="L77" s="24"/>
      <c r="M77" s="24"/>
      <c r="N77" s="24"/>
      <c r="O77" s="15"/>
      <c r="P77" s="15">
        <f t="shared" ref="P77:P85" si="23">+O77+N77+M77+L77+K77+J77+I77+H77+G77+F77+E77+D77</f>
        <v>0</v>
      </c>
    </row>
    <row r="78" spans="1:16" hidden="1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24">+D79+D80</f>
        <v>0</v>
      </c>
      <c r="E78" s="15">
        <f t="shared" si="24"/>
        <v>0</v>
      </c>
      <c r="F78" s="15">
        <f t="shared" ref="F78:G78" si="25">+F79+F80</f>
        <v>0</v>
      </c>
      <c r="G78" s="15">
        <f t="shared" si="25"/>
        <v>0</v>
      </c>
      <c r="H78" s="15">
        <f t="shared" ref="H78:I78" si="26">+H79+H80</f>
        <v>0</v>
      </c>
      <c r="I78" s="15">
        <f t="shared" si="26"/>
        <v>0</v>
      </c>
      <c r="J78" s="15">
        <f t="shared" ref="J78" si="27">+J79+J80</f>
        <v>0</v>
      </c>
      <c r="K78" s="15"/>
      <c r="L78" s="27"/>
      <c r="M78" s="27"/>
      <c r="N78" s="27"/>
      <c r="O78" s="27"/>
      <c r="P78" s="15">
        <f t="shared" si="23"/>
        <v>0</v>
      </c>
    </row>
    <row r="79" spans="1:16" hidden="1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23"/>
        <v>0</v>
      </c>
    </row>
    <row r="80" spans="1:16" hidden="1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7"/>
      <c r="M80" s="27"/>
      <c r="N80" s="27"/>
      <c r="O80" s="27"/>
      <c r="P80" s="15">
        <f t="shared" si="23"/>
        <v>0</v>
      </c>
    </row>
    <row r="81" spans="1:16" hidden="1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8">+D82+D83</f>
        <v>0</v>
      </c>
      <c r="E81" s="15">
        <f t="shared" si="28"/>
        <v>0</v>
      </c>
      <c r="F81" s="15">
        <f t="shared" ref="F81:G81" si="29">+F82+F83</f>
        <v>0</v>
      </c>
      <c r="G81" s="15">
        <f t="shared" si="29"/>
        <v>0</v>
      </c>
      <c r="H81" s="15">
        <f t="shared" ref="H81" si="30">+H82+H83</f>
        <v>0</v>
      </c>
      <c r="I81" s="15">
        <f t="shared" ref="I81:J81" si="31">+I82+I83</f>
        <v>0</v>
      </c>
      <c r="J81" s="15">
        <f t="shared" si="31"/>
        <v>0</v>
      </c>
      <c r="K81" s="15"/>
      <c r="L81" s="27"/>
      <c r="M81" s="27"/>
      <c r="N81" s="27"/>
      <c r="O81" s="27"/>
      <c r="P81" s="15">
        <f t="shared" si="23"/>
        <v>0</v>
      </c>
    </row>
    <row r="82" spans="1:16" hidden="1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7"/>
      <c r="M82" s="27"/>
      <c r="N82" s="27"/>
      <c r="O82" s="27"/>
      <c r="P82" s="15">
        <f t="shared" si="23"/>
        <v>0</v>
      </c>
    </row>
    <row r="83" spans="1:16" hidden="1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7"/>
      <c r="M83" s="27"/>
      <c r="N83" s="27"/>
      <c r="O83" s="27"/>
      <c r="P83" s="15">
        <f t="shared" si="23"/>
        <v>0</v>
      </c>
    </row>
    <row r="84" spans="1:16" hidden="1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32">+D85</f>
        <v>0</v>
      </c>
      <c r="E84" s="15">
        <f t="shared" si="32"/>
        <v>0</v>
      </c>
      <c r="F84" s="15">
        <f t="shared" si="32"/>
        <v>0</v>
      </c>
      <c r="G84" s="15">
        <f t="shared" si="32"/>
        <v>0</v>
      </c>
      <c r="H84" s="15">
        <f t="shared" si="32"/>
        <v>0</v>
      </c>
      <c r="I84" s="15">
        <f t="shared" si="32"/>
        <v>0</v>
      </c>
      <c r="J84" s="15">
        <f t="shared" si="32"/>
        <v>0</v>
      </c>
      <c r="K84" s="15"/>
      <c r="L84" s="27"/>
      <c r="M84" s="27"/>
      <c r="N84" s="27"/>
      <c r="O84" s="27"/>
      <c r="P84" s="15">
        <f t="shared" si="23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7"/>
      <c r="M85" s="27"/>
      <c r="N85" s="27"/>
      <c r="O85" s="27"/>
      <c r="P85" s="15">
        <f t="shared" si="23"/>
        <v>0</v>
      </c>
    </row>
    <row r="86" spans="1:16" x14ac:dyDescent="0.25">
      <c r="A86" s="18" t="s">
        <v>65</v>
      </c>
      <c r="B86" s="19">
        <f>+B69+B54+B38+B28+B18+B12+B64</f>
        <v>1842409557</v>
      </c>
      <c r="C86" s="19">
        <f>+C73+C69+C64+C54+C38+C28+C18+C12</f>
        <v>2013620557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133157741.94000001</v>
      </c>
      <c r="H86" s="19">
        <f>+H69+H54+H38+H28+H18+H12+H64</f>
        <v>147269424.18000001</v>
      </c>
      <c r="I86" s="19">
        <f>+I69+I54+I38+I28+I18+I12+I64+I73</f>
        <v>149698746.22000003</v>
      </c>
      <c r="J86" s="19">
        <f>+J69+J54+J38+J28+J18+J12+J64+J73</f>
        <v>148756622.18000001</v>
      </c>
      <c r="K86" s="19">
        <f>+K69+K54+K38+K28+K18+K12+K64+K73</f>
        <v>148055901.30000001</v>
      </c>
      <c r="L86" s="19">
        <f>+L12+L18+L28+L38+L54+L69+L64</f>
        <v>150937102.5</v>
      </c>
      <c r="M86" s="19">
        <f>+M12+M18+M28+M38+M54+M69+M64</f>
        <v>190409379.52999997</v>
      </c>
      <c r="N86" s="19">
        <f>+N69+N54+N38+N28+N18+N12+N64</f>
        <v>177722855.25999999</v>
      </c>
      <c r="O86" s="19">
        <f>+O69+O54+O38+O28+O18+O12+O64</f>
        <v>339089479.04000002</v>
      </c>
      <c r="P86" s="34">
        <f>+O86+N86+M86+L86+K86+J86+I86+H86+G86+F86+E86+D86</f>
        <v>2167098074.0599999</v>
      </c>
    </row>
    <row r="87" spans="1:16" x14ac:dyDescent="0.25">
      <c r="P87" s="16">
        <f>+P12+P18+P28+P38+P54+P64</f>
        <v>2167098074.0599995</v>
      </c>
    </row>
    <row r="88" spans="1:16" ht="21.75" thickBot="1" x14ac:dyDescent="0.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</row>
    <row r="89" spans="1:16" ht="30.75" thickBot="1" x14ac:dyDescent="0.35">
      <c r="A89" s="31" t="s">
        <v>101</v>
      </c>
      <c r="H89" s="30"/>
      <c r="I89" s="30"/>
      <c r="J89" s="30"/>
    </row>
    <row r="90" spans="1:16" ht="30.75" thickBot="1" x14ac:dyDescent="0.3">
      <c r="A90" s="28" t="s">
        <v>102</v>
      </c>
    </row>
    <row r="91" spans="1:16" ht="61.5" thickBot="1" x14ac:dyDescent="0.35">
      <c r="A91" s="29" t="s">
        <v>103</v>
      </c>
      <c r="G91" s="30" t="s">
        <v>113</v>
      </c>
    </row>
    <row r="99" spans="4:4" x14ac:dyDescent="0.25">
      <c r="D99"/>
    </row>
  </sheetData>
  <mergeCells count="10">
    <mergeCell ref="A88:P88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4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4" t="s">
        <v>67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3:17" ht="15.75" x14ac:dyDescent="0.25">
      <c r="C5" s="49" t="s">
        <v>68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51" t="s">
        <v>94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3:17" ht="15.75" customHeight="1" x14ac:dyDescent="0.25">
      <c r="C7" s="38" t="s">
        <v>79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2025-01-14T21:15:52Z</cp:lastPrinted>
  <dcterms:created xsi:type="dcterms:W3CDTF">2021-07-29T18:58:50Z</dcterms:created>
  <dcterms:modified xsi:type="dcterms:W3CDTF">2025-01-15T17:05:43Z</dcterms:modified>
</cp:coreProperties>
</file>