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david.castillo\Desktop\CASTILLO\CARPETA CONTABILIDAD\ARCHIVO 2024\CIERRE MENSUAL 2024\LIBRE ACCESO A LA INFORMACION\Septiembre 2024\Excel agosto 2024\"/>
    </mc:Choice>
  </mc:AlternateContent>
  <xr:revisionPtr revIDLastSave="0" documentId="13_ncr:1_{E8C918FB-7EBA-4FA9-8DAB-0EA4B3EB5B9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2 Presupuesto Aprobado-Ejec " sheetId="2" r:id="rId1"/>
    <sheet name="P3 Ejecucion 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4" i="2" l="1"/>
  <c r="L18" i="2"/>
  <c r="K18" i="2"/>
  <c r="K86" i="2" s="1"/>
  <c r="K12" i="2"/>
  <c r="L12" i="2"/>
  <c r="L38" i="2"/>
  <c r="L28" i="2"/>
  <c r="K54" i="2"/>
  <c r="K38" i="2"/>
  <c r="K28" i="2"/>
  <c r="P20" i="2" l="1"/>
  <c r="P19" i="2"/>
  <c r="P17" i="2"/>
  <c r="J84" i="2"/>
  <c r="J81" i="2"/>
  <c r="J78" i="2"/>
  <c r="J77" i="2" s="1"/>
  <c r="J73" i="2"/>
  <c r="J69" i="2"/>
  <c r="J54" i="2"/>
  <c r="J47" i="2"/>
  <c r="J64" i="2"/>
  <c r="J38" i="2"/>
  <c r="J28" i="2"/>
  <c r="J18" i="2"/>
  <c r="I84" i="2" l="1"/>
  <c r="I81" i="2"/>
  <c r="I78" i="2"/>
  <c r="I77" i="2" s="1"/>
  <c r="I73" i="2"/>
  <c r="I69" i="2"/>
  <c r="I47" i="2"/>
  <c r="I54" i="2"/>
  <c r="I64" i="2"/>
  <c r="I38" i="2"/>
  <c r="I28" i="2"/>
  <c r="I18" i="2"/>
  <c r="C14" i="2"/>
  <c r="C30" i="2"/>
  <c r="C26" i="2"/>
  <c r="C15" i="2"/>
  <c r="C13" i="2"/>
  <c r="C35" i="2"/>
  <c r="C21" i="2"/>
  <c r="P39" i="2"/>
  <c r="H28" i="2"/>
  <c r="H38" i="2"/>
  <c r="H84" i="2"/>
  <c r="H81" i="2"/>
  <c r="H78" i="2"/>
  <c r="H77" i="2" s="1"/>
  <c r="H73" i="2"/>
  <c r="H69" i="2"/>
  <c r="H64" i="2"/>
  <c r="H54" i="2"/>
  <c r="H47" i="2"/>
  <c r="H18" i="2"/>
  <c r="G38" i="2"/>
  <c r="G28" i="2"/>
  <c r="G18" i="2"/>
  <c r="G12" i="2"/>
  <c r="G84" i="2"/>
  <c r="G81" i="2"/>
  <c r="G78" i="2"/>
  <c r="G73" i="2"/>
  <c r="G69" i="2"/>
  <c r="G64" i="2"/>
  <c r="G54" i="2"/>
  <c r="G47" i="2"/>
  <c r="F38" i="2"/>
  <c r="F28" i="2"/>
  <c r="F18" i="2"/>
  <c r="F84" i="2"/>
  <c r="F81" i="2"/>
  <c r="F78" i="2"/>
  <c r="F77" i="2" s="1"/>
  <c r="F73" i="2"/>
  <c r="F69" i="2"/>
  <c r="F86" i="2" s="1"/>
  <c r="F64" i="2"/>
  <c r="E54" i="2"/>
  <c r="F54" i="2"/>
  <c r="F47" i="2"/>
  <c r="P85" i="2"/>
  <c r="P83" i="2"/>
  <c r="P82" i="2"/>
  <c r="P80" i="2"/>
  <c r="P79" i="2"/>
  <c r="P76" i="2"/>
  <c r="P75" i="2"/>
  <c r="P74" i="2"/>
  <c r="P72" i="2"/>
  <c r="P71" i="2"/>
  <c r="P70" i="2"/>
  <c r="P68" i="2"/>
  <c r="P67" i="2"/>
  <c r="P66" i="2"/>
  <c r="P65" i="2"/>
  <c r="P63" i="2"/>
  <c r="P62" i="2"/>
  <c r="P61" i="2"/>
  <c r="P60" i="2"/>
  <c r="P59" i="2"/>
  <c r="P58" i="2"/>
  <c r="P57" i="2"/>
  <c r="P56" i="2"/>
  <c r="P55" i="2"/>
  <c r="P53" i="2"/>
  <c r="P52" i="2"/>
  <c r="P51" i="2"/>
  <c r="P50" i="2"/>
  <c r="P49" i="2"/>
  <c r="P48" i="2"/>
  <c r="P46" i="2"/>
  <c r="P45" i="2"/>
  <c r="P44" i="2"/>
  <c r="P43" i="2"/>
  <c r="P42" i="2"/>
  <c r="P41" i="2"/>
  <c r="P40" i="2"/>
  <c r="P37" i="2"/>
  <c r="P36" i="2"/>
  <c r="P35" i="2"/>
  <c r="P34" i="2"/>
  <c r="P33" i="2"/>
  <c r="P32" i="2"/>
  <c r="P31" i="2"/>
  <c r="P30" i="2"/>
  <c r="P29" i="2"/>
  <c r="P27" i="2"/>
  <c r="P26" i="2"/>
  <c r="P25" i="2"/>
  <c r="P24" i="2"/>
  <c r="P23" i="2"/>
  <c r="P22" i="2"/>
  <c r="P21" i="2"/>
  <c r="P16" i="2"/>
  <c r="P15" i="2"/>
  <c r="P14" i="2"/>
  <c r="P13" i="2"/>
  <c r="E84" i="2"/>
  <c r="D84" i="2"/>
  <c r="E81" i="2"/>
  <c r="D81" i="2"/>
  <c r="E78" i="2"/>
  <c r="E77" i="2" s="1"/>
  <c r="D78" i="2"/>
  <c r="D77" i="2" s="1"/>
  <c r="E73" i="2"/>
  <c r="D73" i="2"/>
  <c r="E69" i="2"/>
  <c r="D69" i="2"/>
  <c r="E64" i="2"/>
  <c r="D64" i="2"/>
  <c r="C64" i="2"/>
  <c r="D54" i="2"/>
  <c r="E47" i="2"/>
  <c r="D47" i="2"/>
  <c r="E38" i="2"/>
  <c r="D38" i="2"/>
  <c r="E28" i="2"/>
  <c r="D28" i="2"/>
  <c r="E18" i="2"/>
  <c r="E12" i="2"/>
  <c r="D12" i="2"/>
  <c r="B18" i="2"/>
  <c r="D18" i="2"/>
  <c r="C84" i="2"/>
  <c r="C81" i="2"/>
  <c r="C78" i="2"/>
  <c r="C77" i="2"/>
  <c r="C73" i="2"/>
  <c r="C69" i="2"/>
  <c r="C54" i="2"/>
  <c r="C47" i="2"/>
  <c r="C38" i="2"/>
  <c r="B84" i="2"/>
  <c r="B81" i="2"/>
  <c r="B78" i="2"/>
  <c r="B77" i="2" s="1"/>
  <c r="B73" i="2"/>
  <c r="B69" i="2"/>
  <c r="B64" i="2"/>
  <c r="B54" i="2"/>
  <c r="B47" i="2"/>
  <c r="B38" i="2"/>
  <c r="B28" i="2"/>
  <c r="B12" i="2"/>
  <c r="F12" i="2"/>
  <c r="H12" i="2"/>
  <c r="I12" i="2"/>
  <c r="J12" i="2"/>
  <c r="L86" i="2"/>
  <c r="M12" i="2"/>
  <c r="M86" i="2" s="1"/>
  <c r="N12" i="2"/>
  <c r="O12" i="2"/>
  <c r="P12" i="2" l="1"/>
  <c r="P84" i="2"/>
  <c r="P18" i="2"/>
  <c r="P28" i="2"/>
  <c r="P73" i="2"/>
  <c r="C28" i="2"/>
  <c r="D86" i="2"/>
  <c r="P64" i="2"/>
  <c r="C18" i="2"/>
  <c r="C12" i="2"/>
  <c r="P38" i="2"/>
  <c r="P69" i="2"/>
  <c r="P78" i="2"/>
  <c r="P81" i="2"/>
  <c r="G77" i="2"/>
  <c r="P77" i="2" s="1"/>
  <c r="P47" i="2"/>
  <c r="P54" i="2"/>
  <c r="J86" i="2"/>
  <c r="I86" i="2" l="1"/>
  <c r="H86" i="2"/>
  <c r="N86" i="2"/>
  <c r="E86" i="2" l="1"/>
  <c r="O86" i="2" l="1"/>
  <c r="B86" i="2"/>
  <c r="G86" i="2"/>
  <c r="C86" i="2"/>
  <c r="P86" i="2" l="1"/>
</calcChain>
</file>

<file path=xl/sharedStrings.xml><?xml version="1.0" encoding="utf-8"?>
<sst xmlns="http://schemas.openxmlformats.org/spreadsheetml/2006/main" count="196" uniqueCount="114">
  <si>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</si>
  <si>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</si>
  <si>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</si>
  <si>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</si>
  <si>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</si>
  <si>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</si>
  <si>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</si>
  <si>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</si>
  <si>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</si>
  <si>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</si>
  <si>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</si>
  <si>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</si>
  <si>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</si>
  <si>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</si>
  <si>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</si>
  <si>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</si>
  <si>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</si>
  <si>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</si>
  <si>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</si>
  <si>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</si>
  <si>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</si>
  <si>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</si>
  <si>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</si>
  <si>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</si>
  <si>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</si>
  <si>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</si>
  <si>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</si>
  <si>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</si>
  <si>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</si>
  <si>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</si>
  <si>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</si>
  <si>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</si>
  <si>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</si>
  <si>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</si>
  <si>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</si>
  <si>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</si>
  <si>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</si>
  <si>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</si>
  <si>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</si>
  <si>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</si>
  <si>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</si>
  <si>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</si>
  <si>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</si>
  <si>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</si>
  <si>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</si>
  <si>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</si>
  <si>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</si>
  <si>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</si>
  <si>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</si>
  <si>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</si>
  <si>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</si>
  <si>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</si>
  <si>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</si>
  <si>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</si>
  <si>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</si>
  <si>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</si>
  <si>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</si>
  <si>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</si>
  <si>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</si>
  <si>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</si>
  <si>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</si>
  <si>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</si>
  <si>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</si>
  <si>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</si>
  <si>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</si>
  <si>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</si>
  <si>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</si>
  <si>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</si>
  <si>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</si>
  <si>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</si>
  <si>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</si>
  <si>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</si>
  <si>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</si>
  <si>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</si>
  <si>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</si>
  <si>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</si>
  <si>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</si>
  <si>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</si>
  <si>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</si>
  <si>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</si>
  <si>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</si>
  <si>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</si>
  <si>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</si>
  <si>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</si>
  <si>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</si>
  <si>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</si>
  <si>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</si>
  <si>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</si>
  <si>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</si>
  <si>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</si>
  <si>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</si>
  <si>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</si>
  <si>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</si>
  <si>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</si>
  <si>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</si>
  <si>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</si>
  <si>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</si>
  <si>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2.8.5 - APORTES DE CAPITAL AL SECTOR PUBLICO</t>
  </si>
  <si>
    <t>Presidencia de la República Dominicana</t>
  </si>
  <si>
    <t xml:space="preserve"> Dierección Nacional de Control de Drogas</t>
  </si>
  <si>
    <t xml:space="preserve">Ejecución de Gasto y Aplicaciones Financieras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</si>
  <si>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</si>
  <si>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</si>
  <si>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</si>
  <si>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2.2.8 - SERVICIOS NO INCLUIDOS EN CONCEPTOS ANTERIORES</t>
  </si>
  <si>
    <t>2.3.5 - CUERO, CAUCHO Y PLÁSTICO</t>
  </si>
  <si>
    <t>2.6.2 - MOBILIARIO Y EQUIPO DE AUDIO, AUDIOVISUAL, RECREATIVO YEDUCACIONAL</t>
  </si>
  <si>
    <t xml:space="preserve">Agos </t>
  </si>
  <si>
    <t>Sept.</t>
  </si>
  <si>
    <t>Oct.</t>
  </si>
  <si>
    <t xml:space="preserve">Nov. </t>
  </si>
  <si>
    <t>Dic.</t>
  </si>
  <si>
    <t>Año {2024}</t>
  </si>
  <si>
    <t>Departamento de Contabilidad, DNCD.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</si>
</sst>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7" xfId="0" applyBorder="1"/>
    <xf numFmtId="0" fontId="0" fillId="0" borderId="10" xfId="0" applyBorder="1"/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43" fontId="8" fillId="4" borderId="0" xfId="1" applyFont="1" applyFill="1" applyBorder="1"/>
    <xf numFmtId="43" fontId="9" fillId="4" borderId="0" xfId="1" applyFont="1" applyFill="1" applyBorder="1"/>
    <xf numFmtId="0" fontId="0" fillId="0" borderId="0" xfId="0" applyAlignment="1">
      <alignment horizontal="left" vertical="center" wrapText="1" indent="2"/>
    </xf>
    <xf numFmtId="43" fontId="3" fillId="0" borderId="0" xfId="1" applyFont="1"/>
    <xf numFmtId="43" fontId="0" fillId="0" borderId="0" xfId="1" applyFont="1"/>
    <xf numFmtId="43" fontId="3" fillId="0" borderId="1" xfId="1" applyFont="1" applyBorder="1"/>
    <xf numFmtId="0" fontId="3" fillId="5" borderId="2" xfId="0" applyFont="1" applyFill="1" applyBorder="1" applyAlignment="1">
      <alignment vertical="center"/>
    </xf>
    <xf numFmtId="43" fontId="3" fillId="5" borderId="2" xfId="1" applyFont="1" applyFill="1" applyBorder="1"/>
    <xf numFmtId="43" fontId="2" fillId="3" borderId="3" xfId="1" applyFont="1" applyFill="1" applyBorder="1" applyAlignment="1">
      <alignment horizontal="center"/>
    </xf>
    <xf numFmtId="43" fontId="2" fillId="3" borderId="8" xfId="1" applyFont="1" applyFill="1" applyBorder="1" applyAlignment="1">
      <alignment horizontal="center"/>
    </xf>
    <xf numFmtId="43" fontId="0" fillId="0" borderId="7" xfId="1" applyFont="1" applyBorder="1"/>
    <xf numFmtId="0" fontId="3" fillId="0" borderId="0" xfId="0" applyFont="1"/>
    <xf numFmtId="43" fontId="9" fillId="4" borderId="0" xfId="1" applyFont="1" applyFill="1" applyBorder="1" applyAlignment="1">
      <alignment vertical="center"/>
    </xf>
    <xf numFmtId="43" fontId="0" fillId="0" borderId="0" xfId="1" applyFont="1" applyBorder="1"/>
    <xf numFmtId="43" fontId="0" fillId="4" borderId="0" xfId="1" applyFont="1" applyFill="1"/>
    <xf numFmtId="43" fontId="10" fillId="4" borderId="0" xfId="1" applyFont="1" applyFill="1" applyAlignment="1">
      <alignment vertical="center"/>
    </xf>
    <xf numFmtId="43" fontId="0" fillId="4" borderId="0" xfId="1" applyFont="1" applyFill="1" applyBorder="1"/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43" fontId="11" fillId="0" borderId="0" xfId="1" applyFont="1" applyAlignment="1"/>
    <xf numFmtId="0" fontId="0" fillId="0" borderId="12" xfId="0" applyBorder="1" applyAlignment="1">
      <alignment vertical="center" wrapText="1"/>
    </xf>
    <xf numFmtId="0" fontId="3" fillId="4" borderId="0" xfId="0" applyFont="1" applyFill="1" applyAlignment="1">
      <alignment horizontal="left" indent="1"/>
    </xf>
    <xf numFmtId="0" fontId="0" fillId="4" borderId="0" xfId="0" applyFill="1"/>
    <xf numFmtId="43" fontId="3" fillId="6" borderId="0" xfId="1" applyFont="1" applyFill="1"/>
    <xf numFmtId="43" fontId="1" fillId="0" borderId="0" xfId="1" applyFont="1"/>
    <xf numFmtId="43" fontId="8" fillId="4" borderId="0" xfId="1" applyFont="1" applyFill="1" applyBorder="1" applyAlignment="1">
      <alignment vertical="center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 readingOrder="1"/>
    </xf>
    <xf numFmtId="43" fontId="2" fillId="3" borderId="11" xfId="1" applyFont="1" applyFill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43" fontId="2" fillId="3" borderId="9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4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485775</xdr:colOff>
      <xdr:row>0</xdr:row>
      <xdr:rowOff>0</xdr:rowOff>
    </xdr:from>
    <xdr:to>
      <xdr:col>5</xdr:col>
      <xdr:colOff>933450</xdr:colOff>
      <xdr:row>2</xdr:row>
      <xdr:rowOff>106388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10800" y="0"/>
          <a:ext cx="447675" cy="4873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103"/>
  <sheetViews>
    <sheetView showGridLines="0" tabSelected="1" topLeftCell="A61" workbookViewId="0">
      <selection activeCell="L20" sqref="L20"/>
    </sheetView>
  </sheetViews>
  <sheetFormatPr baseColWidth="10" defaultColWidth="11.42578125" defaultRowHeight="15" x14ac:dyDescent="0.25"/>
  <cols>
    <col min="1" max="1" width="81.28515625" customWidth="1"/>
    <col min="2" max="2" width="17.5703125" customWidth="1"/>
    <col min="3" max="3" width="16.7109375" style="16" customWidth="1"/>
    <col min="4" max="5" width="15.140625" style="16" customWidth="1"/>
    <col min="6" max="6" width="15.85546875" style="16" customWidth="1"/>
    <col min="7" max="10" width="15.140625" style="16" customWidth="1"/>
    <col min="11" max="14" width="15.140625" style="16" bestFit="1" customWidth="1"/>
    <col min="15" max="15" width="15.85546875" style="16" bestFit="1" customWidth="1"/>
    <col min="16" max="16" width="16.85546875" style="16" bestFit="1" customWidth="1"/>
  </cols>
  <sheetData>
    <row r="3" spans="1:17" ht="28.5" customHeight="1" x14ac:dyDescent="0.25">
      <c r="A3" s="43" t="s">
        <v>98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7" ht="21" customHeight="1" x14ac:dyDescent="0.25">
      <c r="A4" s="45" t="s">
        <v>99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7" ht="15.75" x14ac:dyDescent="0.25">
      <c r="A5" s="50" t="s">
        <v>112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7" ht="15.75" customHeight="1" x14ac:dyDescent="0.25">
      <c r="A6" s="52" t="s">
        <v>100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1:17" ht="15.75" customHeight="1" x14ac:dyDescent="0.25">
      <c r="A7" s="39" t="s">
        <v>79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9" spans="1:17" ht="25.5" customHeight="1" x14ac:dyDescent="0.25">
      <c r="A9" s="47" t="s">
        <v>66</v>
      </c>
      <c r="B9" s="48" t="s">
        <v>96</v>
      </c>
      <c r="C9" s="48" t="s">
        <v>95</v>
      </c>
      <c r="D9" s="40" t="s">
        <v>93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2"/>
    </row>
    <row r="10" spans="1:17" x14ac:dyDescent="0.25">
      <c r="A10" s="47"/>
      <c r="B10" s="49"/>
      <c r="C10" s="49"/>
      <c r="D10" s="20" t="s">
        <v>81</v>
      </c>
      <c r="E10" s="20" t="s">
        <v>82</v>
      </c>
      <c r="F10" s="20" t="s">
        <v>83</v>
      </c>
      <c r="G10" s="20" t="s">
        <v>84</v>
      </c>
      <c r="H10" s="21" t="s">
        <v>85</v>
      </c>
      <c r="I10" s="20" t="s">
        <v>86</v>
      </c>
      <c r="J10" s="21" t="s">
        <v>87</v>
      </c>
      <c r="K10" s="20" t="s">
        <v>107</v>
      </c>
      <c r="L10" s="20" t="s">
        <v>108</v>
      </c>
      <c r="M10" s="20" t="s">
        <v>109</v>
      </c>
      <c r="N10" s="20" t="s">
        <v>110</v>
      </c>
      <c r="O10" s="21" t="s">
        <v>111</v>
      </c>
      <c r="P10" s="20" t="s">
        <v>80</v>
      </c>
    </row>
    <row r="11" spans="1:17" x14ac:dyDescent="0.25">
      <c r="A11" s="1" t="s">
        <v>0</v>
      </c>
      <c r="B11" s="2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7" x14ac:dyDescent="0.25">
      <c r="A12" s="3" t="s">
        <v>1</v>
      </c>
      <c r="B12" s="15">
        <f>+B13+B14+B15+B16+B17</f>
        <v>1447689078</v>
      </c>
      <c r="C12" s="15">
        <f>+C13+C14+C15+C16+C17</f>
        <v>1508818800.1500001</v>
      </c>
      <c r="D12" s="15">
        <f>+D13+D14+D15+D16+D17</f>
        <v>1655763.05</v>
      </c>
      <c r="E12" s="15">
        <f>+E13+E14+E15+E16+E17</f>
        <v>227749346.75999999</v>
      </c>
      <c r="F12" s="15">
        <f t="shared" ref="F12" si="0">+F13+F14+F15+F16+F17</f>
        <v>119802964.85000001</v>
      </c>
      <c r="G12" s="15">
        <f>+G13+G14+G15+G16+G17</f>
        <v>121851320.82000001</v>
      </c>
      <c r="H12" s="24">
        <f>+H13+H14+H15+H16+H17</f>
        <v>128888733.39</v>
      </c>
      <c r="I12" s="24">
        <f>+I13+I14+I15+I16+I17</f>
        <v>121079291.95</v>
      </c>
      <c r="J12" s="24">
        <f>+J13+J14+J15+J17</f>
        <v>123341203.59</v>
      </c>
      <c r="K12" s="24">
        <f>+K13+K14+K15+K16+K17</f>
        <v>121576716.43000001</v>
      </c>
      <c r="L12" s="24">
        <f>+L13+L14+L15+L16+L17</f>
        <v>123635611.52000001</v>
      </c>
      <c r="M12" s="15">
        <f>+M13+M14+M15+M16+M17</f>
        <v>0</v>
      </c>
      <c r="N12" s="24">
        <f>+N13+N14+N15+N16+N17</f>
        <v>0</v>
      </c>
      <c r="O12" s="15">
        <f>+O13+O14+O15+O16+O17</f>
        <v>0</v>
      </c>
      <c r="P12" s="15">
        <f>+O12+N12+M12+L12+K12+J12+I12+H12+G12+F12+E12+D12</f>
        <v>1089580952.3599999</v>
      </c>
    </row>
    <row r="13" spans="1:17" x14ac:dyDescent="0.25">
      <c r="A13" s="4" t="s">
        <v>2</v>
      </c>
      <c r="B13" s="12">
        <v>1384243002</v>
      </c>
      <c r="C13" s="12">
        <f>1384243002+2400000+7150000+13432250</f>
        <v>1407225252</v>
      </c>
      <c r="D13" s="16">
        <v>1255735.21</v>
      </c>
      <c r="E13" s="16">
        <v>192313175.47</v>
      </c>
      <c r="F13" s="16">
        <v>99196803.480000004</v>
      </c>
      <c r="G13" s="16">
        <v>101472701.69</v>
      </c>
      <c r="H13" s="12">
        <v>108412603.48999999</v>
      </c>
      <c r="I13" s="12">
        <v>100455456.88</v>
      </c>
      <c r="J13" s="12">
        <v>102093953.72</v>
      </c>
      <c r="K13" s="12">
        <v>100822713.75</v>
      </c>
      <c r="L13" s="37">
        <v>102841258.16000001</v>
      </c>
      <c r="N13" s="26"/>
      <c r="P13" s="36">
        <f t="shared" ref="P13:P76" si="1">+O13+N13+M13+L13+K13+J13+I13+H13+G13+F13+E13+D13</f>
        <v>908864401.85000014</v>
      </c>
    </row>
    <row r="14" spans="1:17" x14ac:dyDescent="0.25">
      <c r="A14" s="4" t="s">
        <v>3</v>
      </c>
      <c r="B14" s="12">
        <v>32829000</v>
      </c>
      <c r="C14" s="12">
        <f>32829000+24717000+9120000+3487500</f>
        <v>70153500</v>
      </c>
      <c r="D14" s="16">
        <v>0</v>
      </c>
      <c r="E14" s="22">
        <v>30922475.739999998</v>
      </c>
      <c r="F14" s="16">
        <v>18098889.370000001</v>
      </c>
      <c r="G14" s="16">
        <v>17955298.370000001</v>
      </c>
      <c r="H14" s="12">
        <v>17925009.370000001</v>
      </c>
      <c r="I14" s="12">
        <v>18151751.370000001</v>
      </c>
      <c r="J14" s="12">
        <v>18497930.370000001</v>
      </c>
      <c r="K14" s="12">
        <v>18365799.370000001</v>
      </c>
      <c r="L14" s="37">
        <v>18234860.370000001</v>
      </c>
      <c r="N14" s="26"/>
      <c r="P14" s="36">
        <f t="shared" si="1"/>
        <v>158152014.33000001</v>
      </c>
    </row>
    <row r="15" spans="1:17" x14ac:dyDescent="0.25">
      <c r="A15" s="4" t="s">
        <v>4</v>
      </c>
      <c r="B15" s="12">
        <v>2730000</v>
      </c>
      <c r="C15" s="12">
        <f>2730000+822972.15</f>
        <v>3552972.15</v>
      </c>
      <c r="D15" s="16">
        <v>400027.84</v>
      </c>
      <c r="E15" s="16">
        <v>70715.41</v>
      </c>
      <c r="F15" s="16">
        <v>226204.65</v>
      </c>
      <c r="G15" s="16">
        <v>160749.9</v>
      </c>
      <c r="H15" s="12">
        <v>294611.12</v>
      </c>
      <c r="I15" s="12">
        <v>210025.56</v>
      </c>
      <c r="J15" s="12">
        <v>392323.28</v>
      </c>
      <c r="K15" s="12">
        <v>36992.770000000004</v>
      </c>
      <c r="L15" s="37">
        <v>221363.28000000003</v>
      </c>
      <c r="N15" s="26"/>
      <c r="P15" s="36">
        <f t="shared" si="1"/>
        <v>2013013.81</v>
      </c>
      <c r="Q15" s="9"/>
    </row>
    <row r="16" spans="1:17" x14ac:dyDescent="0.25">
      <c r="A16" s="4" t="s">
        <v>5</v>
      </c>
      <c r="B16" s="12">
        <v>0</v>
      </c>
      <c r="C16" s="12">
        <v>0</v>
      </c>
      <c r="D16" s="16">
        <v>0</v>
      </c>
      <c r="E16" s="16">
        <v>0</v>
      </c>
      <c r="F16" s="16">
        <v>0</v>
      </c>
      <c r="G16" s="16">
        <v>0</v>
      </c>
      <c r="H16" s="12">
        <v>0</v>
      </c>
      <c r="I16" s="12">
        <v>0</v>
      </c>
      <c r="J16" s="12">
        <v>0</v>
      </c>
      <c r="K16" s="12"/>
      <c r="L16" s="26"/>
      <c r="N16" s="26"/>
      <c r="P16" s="36">
        <f t="shared" si="1"/>
        <v>0</v>
      </c>
    </row>
    <row r="17" spans="1:16" x14ac:dyDescent="0.25">
      <c r="A17" s="4" t="s">
        <v>6</v>
      </c>
      <c r="B17" s="12">
        <v>27887076</v>
      </c>
      <c r="C17" s="12">
        <v>27887076</v>
      </c>
      <c r="D17" s="16">
        <v>0</v>
      </c>
      <c r="E17" s="16">
        <v>4442980.1399999997</v>
      </c>
      <c r="F17" s="16">
        <v>2281067.35</v>
      </c>
      <c r="G17" s="16">
        <v>2262570.86</v>
      </c>
      <c r="H17" s="12">
        <v>2256509.41</v>
      </c>
      <c r="I17" s="12">
        <v>2262058.14</v>
      </c>
      <c r="J17" s="12">
        <v>2356996.2200000002</v>
      </c>
      <c r="K17" s="12">
        <v>2351210.54</v>
      </c>
      <c r="L17" s="37">
        <v>2338129.71</v>
      </c>
      <c r="N17" s="26"/>
      <c r="P17" s="36">
        <f>+O17+N17+M17+L17+K17+J17+I17+H17+G17+F17+E17+D17</f>
        <v>20551522.370000001</v>
      </c>
    </row>
    <row r="18" spans="1:16" x14ac:dyDescent="0.25">
      <c r="A18" s="3" t="s">
        <v>7</v>
      </c>
      <c r="B18" s="15">
        <f t="shared" ref="B18:J18" si="2">+B19+B20+B21+B22+B23+B24+B25+B26+B27</f>
        <v>238878651</v>
      </c>
      <c r="C18" s="15">
        <f t="shared" si="2"/>
        <v>242362651</v>
      </c>
      <c r="D18" s="15">
        <f t="shared" si="2"/>
        <v>1315115.22</v>
      </c>
      <c r="E18" s="15">
        <f t="shared" si="2"/>
        <v>18826305.960000001</v>
      </c>
      <c r="F18" s="15">
        <f t="shared" si="2"/>
        <v>159135629.59</v>
      </c>
      <c r="G18" s="15">
        <f t="shared" si="2"/>
        <v>8640153.9100000001</v>
      </c>
      <c r="H18" s="15">
        <f t="shared" si="2"/>
        <v>11120374.190000001</v>
      </c>
      <c r="I18" s="15">
        <f t="shared" si="2"/>
        <v>5210577.25</v>
      </c>
      <c r="J18" s="15">
        <f t="shared" si="2"/>
        <v>7836927.7400000002</v>
      </c>
      <c r="K18" s="15">
        <f>SUM(K19:K27)</f>
        <v>13664831.290000001</v>
      </c>
      <c r="L18" s="15">
        <f>SUM(L19:L27)</f>
        <v>17429405.5</v>
      </c>
      <c r="M18" s="15"/>
      <c r="N18" s="15"/>
      <c r="O18" s="15"/>
      <c r="P18" s="15">
        <f>+O18+N18+M18+L18+K18+J18+I18+H18+G18+F18+E18+D18</f>
        <v>243179320.65000001</v>
      </c>
    </row>
    <row r="19" spans="1:16" x14ac:dyDescent="0.25">
      <c r="A19" s="4" t="s">
        <v>8</v>
      </c>
      <c r="B19" s="12">
        <v>61265082</v>
      </c>
      <c r="C19" s="12">
        <v>61265082</v>
      </c>
      <c r="D19" s="16">
        <v>4785</v>
      </c>
      <c r="E19" s="16">
        <v>7718740.9800000004</v>
      </c>
      <c r="F19" s="16">
        <v>6081875.1500000004</v>
      </c>
      <c r="G19" s="16">
        <v>5160797.0599999996</v>
      </c>
      <c r="H19" s="12">
        <v>5560764.6100000003</v>
      </c>
      <c r="I19" s="12">
        <v>2379236.4700000002</v>
      </c>
      <c r="J19" s="12">
        <v>2682527.08</v>
      </c>
      <c r="K19" s="12">
        <v>7313786.4800000004</v>
      </c>
      <c r="L19" s="37">
        <v>7783248.3099999996</v>
      </c>
      <c r="N19" s="26"/>
      <c r="P19" s="36">
        <f>+O19+N19+M19+L19+K19+J19+I19+H19+G19+F19+E19+D19</f>
        <v>44685761.140000001</v>
      </c>
    </row>
    <row r="20" spans="1:16" x14ac:dyDescent="0.25">
      <c r="A20" s="4" t="s">
        <v>9</v>
      </c>
      <c r="B20" s="12">
        <v>0</v>
      </c>
      <c r="C20" s="12">
        <v>0</v>
      </c>
      <c r="D20" s="16">
        <v>0</v>
      </c>
      <c r="E20" s="16">
        <v>0</v>
      </c>
      <c r="F20" s="16">
        <v>158120</v>
      </c>
      <c r="G20" s="16">
        <v>0</v>
      </c>
      <c r="H20" s="12">
        <v>0</v>
      </c>
      <c r="I20" s="12">
        <v>0</v>
      </c>
      <c r="J20" s="12">
        <v>0</v>
      </c>
      <c r="K20" s="12">
        <v>47200</v>
      </c>
      <c r="L20" s="26"/>
      <c r="N20" s="26"/>
      <c r="P20" s="36">
        <f>+O20+N20+M20+L20+K20+J20+I20+H20+G20+F20+E20+D20</f>
        <v>205320</v>
      </c>
    </row>
    <row r="21" spans="1:16" x14ac:dyDescent="0.25">
      <c r="A21" s="4" t="s">
        <v>10</v>
      </c>
      <c r="B21" s="12">
        <v>7800000</v>
      </c>
      <c r="C21" s="12">
        <f>7800000+2484000</f>
        <v>10284000</v>
      </c>
      <c r="D21" s="16">
        <v>282300</v>
      </c>
      <c r="E21" s="16">
        <v>626260</v>
      </c>
      <c r="F21" s="16">
        <v>444500</v>
      </c>
      <c r="G21" s="16">
        <v>821200</v>
      </c>
      <c r="H21" s="12">
        <v>632320</v>
      </c>
      <c r="I21" s="12">
        <v>665790</v>
      </c>
      <c r="J21" s="12">
        <v>942500</v>
      </c>
      <c r="K21" s="12">
        <v>576500</v>
      </c>
      <c r="L21" s="37">
        <v>656600</v>
      </c>
      <c r="N21" s="26"/>
      <c r="P21" s="36">
        <f t="shared" si="1"/>
        <v>5647970</v>
      </c>
    </row>
    <row r="22" spans="1:16" x14ac:dyDescent="0.25">
      <c r="A22" s="4" t="s">
        <v>11</v>
      </c>
      <c r="B22" s="12">
        <v>648000</v>
      </c>
      <c r="C22" s="12">
        <v>648000</v>
      </c>
      <c r="D22" s="16">
        <v>0</v>
      </c>
      <c r="E22" s="16">
        <v>126000</v>
      </c>
      <c r="F22" s="16">
        <v>58000</v>
      </c>
      <c r="G22" s="16">
        <v>60720</v>
      </c>
      <c r="H22" s="12">
        <v>152987.98000000001</v>
      </c>
      <c r="I22" s="12">
        <v>52000</v>
      </c>
      <c r="J22" s="12">
        <v>56646.73</v>
      </c>
      <c r="K22" s="12">
        <v>52000</v>
      </c>
      <c r="L22" s="37">
        <v>46000</v>
      </c>
      <c r="N22" s="26"/>
      <c r="P22" s="36">
        <f t="shared" si="1"/>
        <v>604354.71</v>
      </c>
    </row>
    <row r="23" spans="1:16" x14ac:dyDescent="0.25">
      <c r="A23" s="4" t="s">
        <v>12</v>
      </c>
      <c r="B23" s="12">
        <v>156844518</v>
      </c>
      <c r="C23" s="12">
        <v>156844518</v>
      </c>
      <c r="D23" s="16">
        <v>0</v>
      </c>
      <c r="E23" s="16">
        <v>2302040.73</v>
      </c>
      <c r="F23" s="16">
        <v>144399300.43000001</v>
      </c>
      <c r="G23" s="16">
        <v>1541980.11</v>
      </c>
      <c r="H23" s="12">
        <v>1208853.31</v>
      </c>
      <c r="I23" s="12">
        <v>1291975.1499999999</v>
      </c>
      <c r="J23" s="12">
        <v>1961770.94</v>
      </c>
      <c r="K23" s="12">
        <v>1138924.05</v>
      </c>
      <c r="L23" s="37">
        <v>2143352.15</v>
      </c>
      <c r="N23" s="26"/>
      <c r="P23" s="36">
        <f t="shared" si="1"/>
        <v>155988196.87</v>
      </c>
    </row>
    <row r="24" spans="1:16" x14ac:dyDescent="0.25">
      <c r="A24" s="4" t="s">
        <v>13</v>
      </c>
      <c r="B24" s="12">
        <v>11701051</v>
      </c>
      <c r="C24" s="12">
        <v>11701051</v>
      </c>
      <c r="D24" s="16">
        <v>520901.67</v>
      </c>
      <c r="E24" s="16">
        <v>0</v>
      </c>
      <c r="F24" s="16">
        <v>0</v>
      </c>
      <c r="G24" s="16">
        <v>0</v>
      </c>
      <c r="H24" s="12">
        <v>0</v>
      </c>
      <c r="I24" s="12">
        <v>4957.76</v>
      </c>
      <c r="J24" s="12">
        <v>0</v>
      </c>
      <c r="K24" s="12">
        <v>3628897.06</v>
      </c>
      <c r="L24" s="37">
        <v>6565793.1000000006</v>
      </c>
      <c r="N24" s="26"/>
      <c r="P24" s="36">
        <f t="shared" si="1"/>
        <v>10720549.59</v>
      </c>
    </row>
    <row r="25" spans="1:16" x14ac:dyDescent="0.25">
      <c r="A25" s="4" t="s">
        <v>14</v>
      </c>
      <c r="B25" s="12">
        <v>0</v>
      </c>
      <c r="C25" s="12">
        <v>0</v>
      </c>
      <c r="D25" s="16">
        <v>0</v>
      </c>
      <c r="E25" s="16">
        <v>0</v>
      </c>
      <c r="F25" s="16">
        <v>0</v>
      </c>
      <c r="G25" s="16">
        <v>298602.88</v>
      </c>
      <c r="H25" s="12">
        <v>4297.2</v>
      </c>
      <c r="I25" s="12">
        <v>11060.78</v>
      </c>
      <c r="J25" s="12">
        <v>1565941.11</v>
      </c>
      <c r="K25" s="12">
        <v>0</v>
      </c>
      <c r="L25" s="26"/>
      <c r="N25" s="26"/>
      <c r="P25" s="36">
        <f t="shared" si="1"/>
        <v>1879901.9700000002</v>
      </c>
    </row>
    <row r="26" spans="1:16" x14ac:dyDescent="0.25">
      <c r="A26" s="4" t="s">
        <v>104</v>
      </c>
      <c r="B26" s="12">
        <v>620000</v>
      </c>
      <c r="C26" s="12">
        <f>620000+1000000</f>
        <v>1620000</v>
      </c>
      <c r="D26" s="16">
        <v>507128.55</v>
      </c>
      <c r="E26" s="16">
        <v>8053264.25</v>
      </c>
      <c r="F26" s="16">
        <v>7993834.0099999998</v>
      </c>
      <c r="G26" s="16">
        <v>756853.86</v>
      </c>
      <c r="H26" s="12">
        <v>3561151.09</v>
      </c>
      <c r="I26" s="12">
        <v>805557.09</v>
      </c>
      <c r="J26" s="12">
        <v>627541.88</v>
      </c>
      <c r="K26" s="12">
        <v>907523.70000000007</v>
      </c>
      <c r="L26" s="37">
        <v>234411.94</v>
      </c>
      <c r="N26" s="26"/>
      <c r="P26" s="36">
        <f t="shared" si="1"/>
        <v>23447266.370000001</v>
      </c>
    </row>
    <row r="27" spans="1:16" x14ac:dyDescent="0.25">
      <c r="A27" s="4" t="s">
        <v>16</v>
      </c>
      <c r="B27" s="12">
        <v>0</v>
      </c>
      <c r="C27" s="12">
        <v>0</v>
      </c>
      <c r="D27" s="16">
        <v>0</v>
      </c>
      <c r="E27" s="16">
        <v>0</v>
      </c>
      <c r="F27" s="16">
        <v>0</v>
      </c>
      <c r="G27" s="16">
        <v>0</v>
      </c>
      <c r="H27" s="12">
        <v>0</v>
      </c>
      <c r="I27" s="12">
        <v>0</v>
      </c>
      <c r="J27" s="12">
        <v>0</v>
      </c>
      <c r="K27" s="12"/>
      <c r="L27" s="26"/>
      <c r="N27" s="26"/>
      <c r="P27" s="36">
        <f t="shared" si="1"/>
        <v>0</v>
      </c>
    </row>
    <row r="28" spans="1:16" x14ac:dyDescent="0.25">
      <c r="A28" s="3" t="s">
        <v>17</v>
      </c>
      <c r="B28" s="15">
        <f>+B29+B30+B31+B32+B33+B34+B35+B36+B37</f>
        <v>151309828</v>
      </c>
      <c r="C28" s="15">
        <f>+C29+C30+C31+C32+C33+C34+C35+C36+C37</f>
        <v>158120105.84999999</v>
      </c>
      <c r="D28" s="15">
        <f t="shared" ref="D28:G28" si="3">+D29+D30+D31+D32+D33+D34+D35+D36+D37</f>
        <v>1832100.55</v>
      </c>
      <c r="E28" s="15">
        <f t="shared" si="3"/>
        <v>21675488.949999999</v>
      </c>
      <c r="F28" s="15">
        <f t="shared" si="3"/>
        <v>6117501.2300000004</v>
      </c>
      <c r="G28" s="15">
        <f t="shared" si="3"/>
        <v>1940064.12</v>
      </c>
      <c r="H28" s="15">
        <f>+H29+H30+H31+H32+H33+H34+H35+H36+H37</f>
        <v>6035967.5999999996</v>
      </c>
      <c r="I28" s="15">
        <f>+I29+I30+I31+I32+I33+I34+I35+I36+I37</f>
        <v>16455116.619999999</v>
      </c>
      <c r="J28" s="15">
        <f>+J29+J30+J31+J32+J33+J34+J35+J36+J37</f>
        <v>11168134.949999999</v>
      </c>
      <c r="K28" s="15">
        <f>SUM(K29:K37)</f>
        <v>10610225.060000001</v>
      </c>
      <c r="L28" s="15">
        <f>SUM(L29:L37)</f>
        <v>7359433.1000000015</v>
      </c>
      <c r="M28" s="15"/>
      <c r="N28" s="15"/>
      <c r="O28" s="15"/>
      <c r="P28" s="15">
        <f t="shared" si="1"/>
        <v>83194032.180000007</v>
      </c>
    </row>
    <row r="29" spans="1:16" x14ac:dyDescent="0.25">
      <c r="A29" s="4" t="s">
        <v>18</v>
      </c>
      <c r="B29" s="12">
        <v>68133900</v>
      </c>
      <c r="C29" s="12">
        <v>68133900</v>
      </c>
      <c r="D29" s="16">
        <v>441025</v>
      </c>
      <c r="E29" s="16">
        <v>5903073.7999999998</v>
      </c>
      <c r="F29" s="16">
        <v>0</v>
      </c>
      <c r="G29" s="16">
        <v>261.95</v>
      </c>
      <c r="H29" s="12">
        <v>274.95</v>
      </c>
      <c r="I29" s="12">
        <v>1500</v>
      </c>
      <c r="J29" s="12">
        <v>0</v>
      </c>
      <c r="K29" s="12">
        <v>1789529</v>
      </c>
      <c r="L29" s="37">
        <v>1751791.35</v>
      </c>
      <c r="N29" s="26"/>
      <c r="P29" s="36">
        <f t="shared" si="1"/>
        <v>9887456.0500000007</v>
      </c>
    </row>
    <row r="30" spans="1:16" x14ac:dyDescent="0.25">
      <c r="A30" s="4" t="s">
        <v>19</v>
      </c>
      <c r="B30" s="12">
        <v>2500000</v>
      </c>
      <c r="C30" s="12">
        <f>2500000+3686600+1533427.85</f>
        <v>7720027.8499999996</v>
      </c>
      <c r="D30" s="16">
        <v>203196</v>
      </c>
      <c r="E30" s="16">
        <v>2211394.7999999998</v>
      </c>
      <c r="F30" s="16">
        <v>208399.8</v>
      </c>
      <c r="G30" s="16">
        <v>0</v>
      </c>
      <c r="H30" s="12">
        <v>0</v>
      </c>
      <c r="I30" s="12">
        <v>0</v>
      </c>
      <c r="J30" s="12">
        <v>2815067</v>
      </c>
      <c r="K30" s="12"/>
      <c r="L30" s="37">
        <v>190</v>
      </c>
      <c r="N30" s="26"/>
      <c r="P30" s="36">
        <f t="shared" si="1"/>
        <v>5438247.5999999996</v>
      </c>
    </row>
    <row r="31" spans="1:16" x14ac:dyDescent="0.25">
      <c r="A31" s="4" t="s">
        <v>20</v>
      </c>
      <c r="B31" s="12">
        <v>500000</v>
      </c>
      <c r="C31" s="12">
        <v>500000</v>
      </c>
      <c r="D31" s="16">
        <v>0</v>
      </c>
      <c r="E31" s="16">
        <v>0</v>
      </c>
      <c r="F31" s="16">
        <v>196470</v>
      </c>
      <c r="G31" s="16">
        <v>21000</v>
      </c>
      <c r="H31" s="12">
        <v>0</v>
      </c>
      <c r="I31" s="12">
        <v>0</v>
      </c>
      <c r="J31" s="12">
        <v>276385.5</v>
      </c>
      <c r="K31" s="12">
        <v>56850.04</v>
      </c>
      <c r="L31" s="37">
        <v>700</v>
      </c>
      <c r="N31" s="26"/>
      <c r="P31" s="36">
        <f t="shared" si="1"/>
        <v>551405.54</v>
      </c>
    </row>
    <row r="32" spans="1:16" x14ac:dyDescent="0.25">
      <c r="A32" s="4" t="s">
        <v>21</v>
      </c>
      <c r="B32" s="12">
        <v>13191928</v>
      </c>
      <c r="C32" s="12">
        <v>13191928</v>
      </c>
      <c r="D32" s="16">
        <v>0</v>
      </c>
      <c r="E32" s="16">
        <v>2634708.8199999998</v>
      </c>
      <c r="F32" s="16">
        <v>1129315.8899999999</v>
      </c>
      <c r="G32" s="16">
        <v>0</v>
      </c>
      <c r="H32" s="12">
        <v>3489348.9</v>
      </c>
      <c r="I32" s="12">
        <v>0</v>
      </c>
      <c r="J32" s="12">
        <v>90000</v>
      </c>
      <c r="K32" s="12"/>
      <c r="L32" s="26"/>
      <c r="N32" s="26"/>
      <c r="P32" s="36">
        <f t="shared" si="1"/>
        <v>7343373.6099999994</v>
      </c>
    </row>
    <row r="33" spans="1:16" x14ac:dyDescent="0.25">
      <c r="A33" s="4" t="s">
        <v>105</v>
      </c>
      <c r="B33" s="12">
        <v>0</v>
      </c>
      <c r="C33" s="12">
        <v>0</v>
      </c>
      <c r="D33" s="16">
        <v>0</v>
      </c>
      <c r="E33" s="16">
        <v>2251.5100000000002</v>
      </c>
      <c r="F33" s="16">
        <v>14160</v>
      </c>
      <c r="G33" s="16">
        <v>1218.96</v>
      </c>
      <c r="H33" s="12">
        <v>686173.29</v>
      </c>
      <c r="I33" s="12">
        <v>3080</v>
      </c>
      <c r="J33" s="12">
        <v>1498.6</v>
      </c>
      <c r="K33" s="12">
        <v>232719.6</v>
      </c>
      <c r="L33" s="37">
        <v>324</v>
      </c>
      <c r="N33" s="26"/>
      <c r="P33" s="36">
        <f t="shared" si="1"/>
        <v>941425.96</v>
      </c>
    </row>
    <row r="34" spans="1:16" x14ac:dyDescent="0.25">
      <c r="A34" s="4" t="s">
        <v>23</v>
      </c>
      <c r="B34" s="12">
        <v>0</v>
      </c>
      <c r="C34" s="12">
        <v>390250</v>
      </c>
      <c r="D34" s="16">
        <v>450</v>
      </c>
      <c r="E34" s="16">
        <v>2051</v>
      </c>
      <c r="F34" s="16">
        <v>30798</v>
      </c>
      <c r="G34" s="16">
        <v>6335.99</v>
      </c>
      <c r="H34" s="12">
        <v>936.71</v>
      </c>
      <c r="I34" s="12">
        <v>1096.5999999999999</v>
      </c>
      <c r="J34" s="12">
        <v>2096.25</v>
      </c>
      <c r="K34" s="12">
        <v>5523.08</v>
      </c>
      <c r="L34" s="37">
        <v>20382.870000000003</v>
      </c>
      <c r="N34" s="26"/>
      <c r="P34" s="36">
        <f t="shared" si="1"/>
        <v>69670.5</v>
      </c>
    </row>
    <row r="35" spans="1:16" x14ac:dyDescent="0.25">
      <c r="A35" s="4" t="s">
        <v>24</v>
      </c>
      <c r="B35" s="12">
        <v>64630000</v>
      </c>
      <c r="C35" s="12">
        <f>64630000+1200000</f>
        <v>65830000</v>
      </c>
      <c r="D35" s="16">
        <v>1177400</v>
      </c>
      <c r="E35" s="16">
        <v>10920249.57</v>
      </c>
      <c r="F35" s="16">
        <v>3543121.95</v>
      </c>
      <c r="G35" s="16">
        <v>1317705.8400000001</v>
      </c>
      <c r="H35" s="12">
        <v>826299.31</v>
      </c>
      <c r="I35" s="12">
        <v>16214876.73</v>
      </c>
      <c r="J35" s="12">
        <v>6738567.2199999997</v>
      </c>
      <c r="K35" s="12">
        <v>7557453.5999999996</v>
      </c>
      <c r="L35" s="37">
        <v>5575490.7100000009</v>
      </c>
      <c r="N35" s="26"/>
      <c r="P35" s="36">
        <f t="shared" si="1"/>
        <v>53871164.930000015</v>
      </c>
    </row>
    <row r="36" spans="1:16" x14ac:dyDescent="0.25">
      <c r="A36" s="4" t="s">
        <v>25</v>
      </c>
      <c r="B36" s="12">
        <v>0</v>
      </c>
      <c r="C36" s="12">
        <v>0</v>
      </c>
      <c r="D36" s="16">
        <v>0</v>
      </c>
      <c r="E36" s="16">
        <v>0</v>
      </c>
      <c r="F36" s="16">
        <v>0</v>
      </c>
      <c r="G36" s="16">
        <v>0</v>
      </c>
      <c r="H36" s="12">
        <v>0</v>
      </c>
      <c r="I36" s="12">
        <v>0</v>
      </c>
      <c r="J36" s="12">
        <v>0</v>
      </c>
      <c r="K36" s="12"/>
      <c r="L36" s="26"/>
      <c r="N36" s="26"/>
      <c r="P36" s="36">
        <f t="shared" si="1"/>
        <v>0</v>
      </c>
    </row>
    <row r="37" spans="1:16" x14ac:dyDescent="0.25">
      <c r="A37" s="4" t="s">
        <v>26</v>
      </c>
      <c r="B37" s="12">
        <v>2354000</v>
      </c>
      <c r="C37" s="12">
        <v>2354000</v>
      </c>
      <c r="D37" s="16">
        <v>10029.549999999999</v>
      </c>
      <c r="E37" s="16">
        <v>1759.45</v>
      </c>
      <c r="F37" s="16">
        <v>995235.59</v>
      </c>
      <c r="G37" s="16">
        <v>593541.38</v>
      </c>
      <c r="H37" s="12">
        <v>1032934.44</v>
      </c>
      <c r="I37" s="12">
        <v>234563.29</v>
      </c>
      <c r="J37" s="12">
        <v>1244520.3799999999</v>
      </c>
      <c r="K37" s="12">
        <v>968149.74000000011</v>
      </c>
      <c r="L37" s="37">
        <v>10554.170000000002</v>
      </c>
      <c r="N37" s="26"/>
      <c r="P37" s="36">
        <f t="shared" si="1"/>
        <v>5091287.99</v>
      </c>
    </row>
    <row r="38" spans="1:16" x14ac:dyDescent="0.25">
      <c r="A38" s="3" t="s">
        <v>27</v>
      </c>
      <c r="B38" s="15">
        <f t="shared" ref="B38:J38" si="4">+B39+B40+B41+B42+B43+B44+B45+B46</f>
        <v>4532000</v>
      </c>
      <c r="C38" s="15">
        <f t="shared" si="4"/>
        <v>4532000</v>
      </c>
      <c r="D38" s="15">
        <f t="shared" si="4"/>
        <v>20000</v>
      </c>
      <c r="E38" s="15">
        <f t="shared" si="4"/>
        <v>566031.81999999995</v>
      </c>
      <c r="F38" s="15">
        <f t="shared" si="4"/>
        <v>343602.22</v>
      </c>
      <c r="G38" s="15">
        <f t="shared" si="4"/>
        <v>726203.09</v>
      </c>
      <c r="H38" s="15">
        <f t="shared" si="4"/>
        <v>339349</v>
      </c>
      <c r="I38" s="15">
        <f t="shared" si="4"/>
        <v>471636.1</v>
      </c>
      <c r="J38" s="15">
        <f t="shared" si="4"/>
        <v>766820</v>
      </c>
      <c r="K38" s="15">
        <f>SUM(K39)</f>
        <v>727847.5</v>
      </c>
      <c r="L38" s="15">
        <f>SUM(L39)</f>
        <v>833764.9</v>
      </c>
      <c r="M38" s="15"/>
      <c r="N38" s="15"/>
      <c r="O38" s="15"/>
      <c r="P38" s="15">
        <f t="shared" si="1"/>
        <v>4795254.63</v>
      </c>
    </row>
    <row r="39" spans="1:16" x14ac:dyDescent="0.25">
      <c r="A39" s="4" t="s">
        <v>28</v>
      </c>
      <c r="B39" s="12">
        <v>4532000</v>
      </c>
      <c r="C39" s="12">
        <v>4532000</v>
      </c>
      <c r="D39" s="16">
        <v>20000</v>
      </c>
      <c r="E39" s="16">
        <v>566031.81999999995</v>
      </c>
      <c r="F39" s="16">
        <v>343602.22</v>
      </c>
      <c r="G39" s="16">
        <v>726203.09</v>
      </c>
      <c r="H39" s="12">
        <v>339349</v>
      </c>
      <c r="I39" s="12">
        <v>471636.1</v>
      </c>
      <c r="J39" s="12">
        <v>766820</v>
      </c>
      <c r="K39" s="12">
        <v>727847.5</v>
      </c>
      <c r="L39" s="37">
        <v>833764.9</v>
      </c>
      <c r="N39" s="26"/>
      <c r="P39" s="36">
        <f>+O39+N39+M39+L39+K39+J39+I39+H39+G39+F39+E39+D39</f>
        <v>4795254.63</v>
      </c>
    </row>
    <row r="40" spans="1:16" x14ac:dyDescent="0.25">
      <c r="A40" s="4" t="s">
        <v>29</v>
      </c>
      <c r="B40" s="12">
        <v>0</v>
      </c>
      <c r="C40" s="12">
        <v>0</v>
      </c>
      <c r="D40" s="16">
        <v>0</v>
      </c>
      <c r="E40" s="16">
        <v>0</v>
      </c>
      <c r="F40" s="16">
        <v>0</v>
      </c>
      <c r="G40" s="16">
        <v>0</v>
      </c>
      <c r="H40" s="12">
        <v>0</v>
      </c>
      <c r="I40" s="12">
        <v>0</v>
      </c>
      <c r="J40" s="12">
        <v>0</v>
      </c>
      <c r="K40" s="12"/>
      <c r="L40" s="12"/>
      <c r="M40" s="12"/>
      <c r="N40" s="12"/>
      <c r="P40" s="36">
        <f t="shared" si="1"/>
        <v>0</v>
      </c>
    </row>
    <row r="41" spans="1:16" x14ac:dyDescent="0.25">
      <c r="A41" s="4" t="s">
        <v>30</v>
      </c>
      <c r="B41" s="12">
        <v>0</v>
      </c>
      <c r="C41" s="12">
        <v>0</v>
      </c>
      <c r="D41" s="16">
        <v>0</v>
      </c>
      <c r="E41" s="16">
        <v>0</v>
      </c>
      <c r="F41" s="16">
        <v>0</v>
      </c>
      <c r="G41" s="16">
        <v>0</v>
      </c>
      <c r="H41" s="12">
        <v>0</v>
      </c>
      <c r="I41" s="12">
        <v>0</v>
      </c>
      <c r="J41" s="12">
        <v>0</v>
      </c>
      <c r="K41" s="12"/>
      <c r="L41" s="12"/>
      <c r="M41" s="12"/>
      <c r="N41" s="12"/>
      <c r="P41" s="36">
        <f t="shared" si="1"/>
        <v>0</v>
      </c>
    </row>
    <row r="42" spans="1:16" x14ac:dyDescent="0.25">
      <c r="A42" s="4" t="s">
        <v>31</v>
      </c>
      <c r="B42" s="12">
        <v>0</v>
      </c>
      <c r="C42" s="12">
        <v>0</v>
      </c>
      <c r="D42" s="16">
        <v>0</v>
      </c>
      <c r="E42" s="16">
        <v>0</v>
      </c>
      <c r="F42" s="16">
        <v>0</v>
      </c>
      <c r="G42" s="16">
        <v>0</v>
      </c>
      <c r="H42" s="12">
        <v>0</v>
      </c>
      <c r="I42" s="12">
        <v>0</v>
      </c>
      <c r="J42" s="12">
        <v>0</v>
      </c>
      <c r="K42" s="12"/>
      <c r="L42" s="12"/>
      <c r="M42" s="12"/>
      <c r="N42" s="12"/>
      <c r="P42" s="36">
        <f t="shared" si="1"/>
        <v>0</v>
      </c>
    </row>
    <row r="43" spans="1:16" x14ac:dyDescent="0.25">
      <c r="A43" s="4" t="s">
        <v>32</v>
      </c>
      <c r="B43" s="12">
        <v>0</v>
      </c>
      <c r="C43" s="12">
        <v>0</v>
      </c>
      <c r="D43" s="16">
        <v>0</v>
      </c>
      <c r="E43" s="16">
        <v>0</v>
      </c>
      <c r="F43" s="16">
        <v>0</v>
      </c>
      <c r="G43" s="16">
        <v>0</v>
      </c>
      <c r="H43" s="12">
        <v>0</v>
      </c>
      <c r="I43" s="12">
        <v>0</v>
      </c>
      <c r="J43" s="12">
        <v>0</v>
      </c>
      <c r="K43" s="12"/>
      <c r="L43" s="12"/>
      <c r="M43" s="12"/>
      <c r="N43" s="12"/>
      <c r="P43" s="36">
        <f t="shared" si="1"/>
        <v>0</v>
      </c>
    </row>
    <row r="44" spans="1:16" x14ac:dyDescent="0.25">
      <c r="A44" s="4" t="s">
        <v>33</v>
      </c>
      <c r="B44" s="12">
        <v>0</v>
      </c>
      <c r="C44" s="12">
        <v>0</v>
      </c>
      <c r="D44" s="16">
        <v>0</v>
      </c>
      <c r="E44" s="16">
        <v>0</v>
      </c>
      <c r="F44" s="16">
        <v>0</v>
      </c>
      <c r="G44" s="16">
        <v>0</v>
      </c>
      <c r="H44" s="12">
        <v>0</v>
      </c>
      <c r="I44" s="12">
        <v>0</v>
      </c>
      <c r="J44" s="12">
        <v>0</v>
      </c>
      <c r="K44" s="12"/>
      <c r="L44" s="12"/>
      <c r="M44" s="12"/>
      <c r="N44" s="12"/>
      <c r="P44" s="36">
        <f t="shared" si="1"/>
        <v>0</v>
      </c>
    </row>
    <row r="45" spans="1:16" x14ac:dyDescent="0.25">
      <c r="A45" s="4" t="s">
        <v>34</v>
      </c>
      <c r="B45" s="12">
        <v>0</v>
      </c>
      <c r="C45" s="12">
        <v>0</v>
      </c>
      <c r="D45" s="16">
        <v>0</v>
      </c>
      <c r="E45" s="16">
        <v>0</v>
      </c>
      <c r="F45" s="16">
        <v>0</v>
      </c>
      <c r="G45" s="16">
        <v>0</v>
      </c>
      <c r="H45" s="12">
        <v>0</v>
      </c>
      <c r="I45" s="12">
        <v>0</v>
      </c>
      <c r="J45" s="12">
        <v>0</v>
      </c>
      <c r="K45" s="12"/>
      <c r="L45" s="12"/>
      <c r="M45" s="12"/>
      <c r="N45" s="12"/>
      <c r="P45" s="36">
        <f t="shared" si="1"/>
        <v>0</v>
      </c>
    </row>
    <row r="46" spans="1:16" x14ac:dyDescent="0.25">
      <c r="A46" s="4" t="s">
        <v>35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3">
        <v>0</v>
      </c>
      <c r="I46" s="13">
        <v>0</v>
      </c>
      <c r="J46" s="13">
        <v>0</v>
      </c>
      <c r="K46" s="13"/>
      <c r="L46" s="13"/>
      <c r="M46" s="13"/>
      <c r="N46" s="13"/>
      <c r="P46" s="36">
        <f t="shared" si="1"/>
        <v>0</v>
      </c>
    </row>
    <row r="47" spans="1:16" s="34" customFormat="1" x14ac:dyDescent="0.25">
      <c r="A47" s="33" t="s">
        <v>36</v>
      </c>
      <c r="B47" s="15">
        <f>+B48+B49+B50+B51+B52+B53</f>
        <v>0</v>
      </c>
      <c r="C47" s="15">
        <f>+C48+C49+C50+C51+C52+C53</f>
        <v>0</v>
      </c>
      <c r="D47" s="15">
        <f t="shared" ref="D47:E47" si="5">+D48+D49+D50+D51+D52+D53</f>
        <v>0</v>
      </c>
      <c r="E47" s="15">
        <f t="shared" si="5"/>
        <v>0</v>
      </c>
      <c r="F47" s="15">
        <f t="shared" ref="F47:H47" si="6">+F48+F49+F50+F51+F52+F53</f>
        <v>0</v>
      </c>
      <c r="G47" s="15">
        <f t="shared" si="6"/>
        <v>0</v>
      </c>
      <c r="H47" s="15">
        <f t="shared" si="6"/>
        <v>0</v>
      </c>
      <c r="I47" s="15">
        <f t="shared" ref="I47:J47" si="7">+I48+I49+I50+I51+I52+I53</f>
        <v>0</v>
      </c>
      <c r="J47" s="15">
        <f t="shared" si="7"/>
        <v>0</v>
      </c>
      <c r="K47" s="15"/>
      <c r="L47" s="12"/>
      <c r="M47" s="12"/>
      <c r="N47" s="12"/>
      <c r="O47" s="26"/>
      <c r="P47" s="36">
        <f t="shared" si="1"/>
        <v>0</v>
      </c>
    </row>
    <row r="48" spans="1:16" x14ac:dyDescent="0.25">
      <c r="A48" s="4" t="s">
        <v>37</v>
      </c>
      <c r="B48" s="12">
        <v>0</v>
      </c>
      <c r="C48" s="12">
        <v>0</v>
      </c>
      <c r="D48" s="16">
        <v>0</v>
      </c>
      <c r="E48" s="16">
        <v>0</v>
      </c>
      <c r="F48" s="16">
        <v>0</v>
      </c>
      <c r="G48" s="16">
        <v>0</v>
      </c>
      <c r="H48" s="12">
        <v>0</v>
      </c>
      <c r="I48" s="12">
        <v>0</v>
      </c>
      <c r="J48" s="12">
        <v>0</v>
      </c>
      <c r="K48" s="12"/>
      <c r="L48" s="12"/>
      <c r="M48" s="12"/>
      <c r="N48" s="12"/>
      <c r="P48" s="36">
        <f t="shared" si="1"/>
        <v>0</v>
      </c>
    </row>
    <row r="49" spans="1:16" x14ac:dyDescent="0.25">
      <c r="A49" s="4" t="s">
        <v>38</v>
      </c>
      <c r="B49" s="12">
        <v>0</v>
      </c>
      <c r="C49" s="12">
        <v>0</v>
      </c>
      <c r="D49" s="16">
        <v>0</v>
      </c>
      <c r="E49" s="16">
        <v>0</v>
      </c>
      <c r="F49" s="16">
        <v>0</v>
      </c>
      <c r="G49" s="16">
        <v>0</v>
      </c>
      <c r="H49" s="12">
        <v>0</v>
      </c>
      <c r="I49" s="12">
        <v>0</v>
      </c>
      <c r="J49" s="12">
        <v>0</v>
      </c>
      <c r="K49" s="12"/>
      <c r="L49" s="12"/>
      <c r="M49" s="12"/>
      <c r="N49" s="12"/>
      <c r="P49" s="36">
        <f t="shared" si="1"/>
        <v>0</v>
      </c>
    </row>
    <row r="50" spans="1:16" x14ac:dyDescent="0.25">
      <c r="A50" s="4" t="s">
        <v>39</v>
      </c>
      <c r="B50" s="12">
        <v>0</v>
      </c>
      <c r="C50" s="12">
        <v>0</v>
      </c>
      <c r="D50" s="16">
        <v>0</v>
      </c>
      <c r="E50" s="16">
        <v>0</v>
      </c>
      <c r="F50" s="16">
        <v>0</v>
      </c>
      <c r="G50" s="16">
        <v>0</v>
      </c>
      <c r="H50" s="12">
        <v>0</v>
      </c>
      <c r="I50" s="12">
        <v>0</v>
      </c>
      <c r="J50" s="12">
        <v>0</v>
      </c>
      <c r="K50" s="12"/>
      <c r="L50" s="12"/>
      <c r="M50" s="12"/>
      <c r="N50" s="12"/>
      <c r="P50" s="36">
        <f t="shared" si="1"/>
        <v>0</v>
      </c>
    </row>
    <row r="51" spans="1:16" x14ac:dyDescent="0.25">
      <c r="A51" s="4" t="s">
        <v>40</v>
      </c>
      <c r="B51" s="12">
        <v>0</v>
      </c>
      <c r="C51" s="12">
        <v>0</v>
      </c>
      <c r="D51" s="16">
        <v>0</v>
      </c>
      <c r="E51" s="16">
        <v>0</v>
      </c>
      <c r="F51" s="16">
        <v>0</v>
      </c>
      <c r="G51" s="16">
        <v>0</v>
      </c>
      <c r="H51" s="12">
        <v>0</v>
      </c>
      <c r="I51" s="12">
        <v>0</v>
      </c>
      <c r="J51" s="12">
        <v>0</v>
      </c>
      <c r="K51" s="12"/>
      <c r="L51" s="12"/>
      <c r="M51" s="12"/>
      <c r="N51" s="12"/>
      <c r="P51" s="36">
        <f t="shared" si="1"/>
        <v>0</v>
      </c>
    </row>
    <row r="52" spans="1:16" x14ac:dyDescent="0.25">
      <c r="A52" s="4" t="s">
        <v>41</v>
      </c>
      <c r="B52" s="12">
        <v>0</v>
      </c>
      <c r="C52" s="12">
        <v>0</v>
      </c>
      <c r="D52" s="16">
        <v>0</v>
      </c>
      <c r="E52" s="16">
        <v>0</v>
      </c>
      <c r="F52" s="16">
        <v>0</v>
      </c>
      <c r="G52" s="16">
        <v>0</v>
      </c>
      <c r="H52" s="12">
        <v>0</v>
      </c>
      <c r="I52" s="12">
        <v>0</v>
      </c>
      <c r="J52" s="12">
        <v>0</v>
      </c>
      <c r="K52" s="12"/>
      <c r="L52" s="12"/>
      <c r="M52" s="12"/>
      <c r="N52" s="12"/>
      <c r="P52" s="36">
        <f t="shared" si="1"/>
        <v>0</v>
      </c>
    </row>
    <row r="53" spans="1:16" x14ac:dyDescent="0.25">
      <c r="A53" s="4" t="s">
        <v>42</v>
      </c>
      <c r="B53" s="12">
        <v>0</v>
      </c>
      <c r="C53" s="12">
        <v>0</v>
      </c>
      <c r="D53" s="16">
        <v>0</v>
      </c>
      <c r="E53" s="16">
        <v>0</v>
      </c>
      <c r="F53" s="16">
        <v>0</v>
      </c>
      <c r="G53" s="16">
        <v>0</v>
      </c>
      <c r="H53" s="12">
        <v>0</v>
      </c>
      <c r="I53" s="12">
        <v>0</v>
      </c>
      <c r="J53" s="12">
        <v>0</v>
      </c>
      <c r="K53" s="12"/>
      <c r="L53" s="12"/>
      <c r="M53" s="12"/>
      <c r="N53" s="12"/>
      <c r="P53" s="36">
        <f t="shared" si="1"/>
        <v>0</v>
      </c>
    </row>
    <row r="54" spans="1:16" x14ac:dyDescent="0.25">
      <c r="A54" s="3" t="s">
        <v>43</v>
      </c>
      <c r="B54" s="13">
        <f>+B55+B56+B57+B58+B59+B60+B61+B62+B63</f>
        <v>0</v>
      </c>
      <c r="C54" s="13">
        <f>+C55+C56+C57+C58+C59+C60+C61+C62+C63</f>
        <v>147000</v>
      </c>
      <c r="D54" s="13">
        <f t="shared" ref="D54" si="8">+D55+D56+D57+D58+D59+D60+D61+D62+D63</f>
        <v>4068374.9</v>
      </c>
      <c r="E54" s="13">
        <f>+E55+E56+E57+E58+E59+E60+E61+E62+E63</f>
        <v>0</v>
      </c>
      <c r="F54" s="13">
        <f t="shared" ref="F54:I54" si="9">+F55+F56+F57+F58+F59+F60+F61+F62+F63</f>
        <v>462551</v>
      </c>
      <c r="G54" s="13">
        <f t="shared" si="9"/>
        <v>0</v>
      </c>
      <c r="H54" s="13">
        <f t="shared" si="9"/>
        <v>885000</v>
      </c>
      <c r="I54" s="13">
        <f t="shared" si="9"/>
        <v>0</v>
      </c>
      <c r="J54" s="13">
        <f t="shared" ref="J54" si="10">+J55+J56+J57+J58+J59+J60+J61+J62+J63</f>
        <v>0</v>
      </c>
      <c r="K54" s="13">
        <f>SUM(K55:K60)</f>
        <v>1476281.02</v>
      </c>
      <c r="L54" s="13"/>
      <c r="M54" s="13"/>
      <c r="N54" s="13"/>
      <c r="O54" s="13"/>
      <c r="P54" s="15">
        <f t="shared" si="1"/>
        <v>6892206.9199999999</v>
      </c>
    </row>
    <row r="55" spans="1:16" x14ac:dyDescent="0.25">
      <c r="A55" s="4" t="s">
        <v>44</v>
      </c>
      <c r="B55" s="12">
        <v>0</v>
      </c>
      <c r="C55" s="12">
        <v>147000</v>
      </c>
      <c r="D55" s="16">
        <v>0</v>
      </c>
      <c r="E55" s="16">
        <v>0</v>
      </c>
      <c r="F55" s="16">
        <v>273111</v>
      </c>
      <c r="G55" s="16">
        <v>0</v>
      </c>
      <c r="H55" s="12">
        <v>0</v>
      </c>
      <c r="I55" s="12">
        <v>0</v>
      </c>
      <c r="J55" s="12">
        <v>0</v>
      </c>
      <c r="K55" s="12">
        <v>880090.87</v>
      </c>
      <c r="L55" s="26"/>
      <c r="N55" s="26"/>
      <c r="P55" s="36">
        <f t="shared" si="1"/>
        <v>1153201.8700000001</v>
      </c>
    </row>
    <row r="56" spans="1:16" x14ac:dyDescent="0.25">
      <c r="A56" s="4" t="s">
        <v>106</v>
      </c>
      <c r="B56" s="12">
        <v>0</v>
      </c>
      <c r="C56" s="12">
        <v>0</v>
      </c>
      <c r="D56" s="16">
        <v>0</v>
      </c>
      <c r="E56" s="16">
        <v>0</v>
      </c>
      <c r="F56" s="16">
        <v>0</v>
      </c>
      <c r="G56" s="16">
        <v>0</v>
      </c>
      <c r="H56" s="12">
        <v>0</v>
      </c>
      <c r="I56" s="12">
        <v>0</v>
      </c>
      <c r="J56" s="12">
        <v>0</v>
      </c>
      <c r="K56" s="12">
        <v>220238.01</v>
      </c>
      <c r="L56" s="26"/>
      <c r="M56" s="26"/>
      <c r="N56" s="26"/>
      <c r="O56" s="26"/>
      <c r="P56" s="36">
        <f t="shared" si="1"/>
        <v>220238.01</v>
      </c>
    </row>
    <row r="57" spans="1:16" x14ac:dyDescent="0.25">
      <c r="A57" s="4" t="s">
        <v>46</v>
      </c>
      <c r="B57" s="12">
        <v>0</v>
      </c>
      <c r="C57" s="12">
        <v>0</v>
      </c>
      <c r="D57" s="16">
        <v>0</v>
      </c>
      <c r="E57" s="16">
        <v>0</v>
      </c>
      <c r="F57" s="16">
        <v>0</v>
      </c>
      <c r="G57" s="16">
        <v>0</v>
      </c>
      <c r="H57" s="12">
        <v>0</v>
      </c>
      <c r="I57" s="12">
        <v>0</v>
      </c>
      <c r="J57" s="12">
        <v>0</v>
      </c>
      <c r="K57" s="12"/>
      <c r="L57" s="26"/>
      <c r="M57" s="26"/>
      <c r="N57" s="26"/>
      <c r="O57" s="26"/>
      <c r="P57" s="36">
        <f t="shared" si="1"/>
        <v>0</v>
      </c>
    </row>
    <row r="58" spans="1:16" x14ac:dyDescent="0.25">
      <c r="A58" s="4" t="s">
        <v>47</v>
      </c>
      <c r="B58" s="12">
        <v>0</v>
      </c>
      <c r="C58" s="12">
        <v>0</v>
      </c>
      <c r="D58" s="16">
        <v>4068374.9</v>
      </c>
      <c r="E58" s="16">
        <v>0</v>
      </c>
      <c r="F58" s="16">
        <v>0</v>
      </c>
      <c r="G58" s="16">
        <v>0</v>
      </c>
      <c r="H58" s="12">
        <v>0</v>
      </c>
      <c r="I58" s="12">
        <v>0</v>
      </c>
      <c r="J58" s="12">
        <v>0</v>
      </c>
      <c r="K58" s="12"/>
      <c r="L58" s="26"/>
      <c r="M58" s="26"/>
      <c r="N58" s="26"/>
      <c r="O58" s="26"/>
      <c r="P58" s="36">
        <f t="shared" si="1"/>
        <v>4068374.9</v>
      </c>
    </row>
    <row r="59" spans="1:16" x14ac:dyDescent="0.25">
      <c r="A59" s="4" t="s">
        <v>48</v>
      </c>
      <c r="B59" s="12">
        <v>0</v>
      </c>
      <c r="C59" s="12">
        <v>0</v>
      </c>
      <c r="D59" s="16">
        <v>0</v>
      </c>
      <c r="E59" s="16">
        <v>0</v>
      </c>
      <c r="F59" s="16">
        <v>0</v>
      </c>
      <c r="G59" s="16">
        <v>0</v>
      </c>
      <c r="H59" s="12">
        <v>0</v>
      </c>
      <c r="I59" s="12">
        <v>0</v>
      </c>
      <c r="J59" s="12">
        <v>0</v>
      </c>
      <c r="K59" s="12">
        <v>375952.14</v>
      </c>
      <c r="L59" s="26"/>
      <c r="M59" s="26"/>
      <c r="N59" s="26"/>
      <c r="O59" s="26"/>
      <c r="P59" s="36">
        <f t="shared" si="1"/>
        <v>375952.14</v>
      </c>
    </row>
    <row r="60" spans="1:16" x14ac:dyDescent="0.25">
      <c r="A60" s="4" t="s">
        <v>49</v>
      </c>
      <c r="B60" s="12">
        <v>0</v>
      </c>
      <c r="C60" s="12">
        <v>0</v>
      </c>
      <c r="D60" s="16">
        <v>0</v>
      </c>
      <c r="E60" s="16">
        <v>0</v>
      </c>
      <c r="F60" s="16">
        <v>0</v>
      </c>
      <c r="G60" s="16">
        <v>0</v>
      </c>
      <c r="H60" s="12">
        <v>885000</v>
      </c>
      <c r="I60" s="12">
        <v>0</v>
      </c>
      <c r="J60" s="12">
        <v>0</v>
      </c>
      <c r="K60" s="12"/>
      <c r="L60" s="26"/>
      <c r="M60" s="26"/>
      <c r="N60" s="26"/>
      <c r="O60" s="26"/>
      <c r="P60" s="36">
        <f t="shared" si="1"/>
        <v>885000</v>
      </c>
    </row>
    <row r="61" spans="1:16" x14ac:dyDescent="0.25">
      <c r="A61" s="4" t="s">
        <v>50</v>
      </c>
      <c r="B61" s="12">
        <v>0</v>
      </c>
      <c r="C61" s="12">
        <v>0</v>
      </c>
      <c r="D61" s="16">
        <v>0</v>
      </c>
      <c r="E61" s="16">
        <v>0</v>
      </c>
      <c r="F61" s="16">
        <v>0</v>
      </c>
      <c r="G61" s="16">
        <v>0</v>
      </c>
      <c r="H61" s="12">
        <v>0</v>
      </c>
      <c r="I61" s="12">
        <v>0</v>
      </c>
      <c r="J61" s="12">
        <v>0</v>
      </c>
      <c r="K61" s="12"/>
      <c r="L61" s="26"/>
      <c r="M61" s="26"/>
      <c r="N61" s="26"/>
      <c r="O61" s="26"/>
      <c r="P61" s="36">
        <f t="shared" si="1"/>
        <v>0</v>
      </c>
    </row>
    <row r="62" spans="1:16" x14ac:dyDescent="0.25">
      <c r="A62" s="4" t="s">
        <v>51</v>
      </c>
      <c r="B62" s="12">
        <v>0</v>
      </c>
      <c r="C62" s="12">
        <v>0</v>
      </c>
      <c r="D62" s="16">
        <v>0</v>
      </c>
      <c r="E62" s="16">
        <v>0</v>
      </c>
      <c r="F62" s="16">
        <v>189440</v>
      </c>
      <c r="G62" s="16">
        <v>0</v>
      </c>
      <c r="H62" s="12">
        <v>0</v>
      </c>
      <c r="I62" s="12">
        <v>0</v>
      </c>
      <c r="J62" s="12">
        <v>0</v>
      </c>
      <c r="K62" s="12"/>
      <c r="L62" s="26"/>
      <c r="M62" s="26"/>
      <c r="N62" s="26"/>
      <c r="O62" s="26"/>
      <c r="P62" s="36">
        <f t="shared" si="1"/>
        <v>189440</v>
      </c>
    </row>
    <row r="63" spans="1:16" x14ac:dyDescent="0.25">
      <c r="A63" s="4" t="s">
        <v>52</v>
      </c>
      <c r="B63" s="12">
        <v>0</v>
      </c>
      <c r="C63" s="12">
        <v>0</v>
      </c>
      <c r="D63" s="16">
        <v>0</v>
      </c>
      <c r="E63" s="16">
        <v>0</v>
      </c>
      <c r="F63" s="16">
        <v>0</v>
      </c>
      <c r="G63" s="16">
        <v>0</v>
      </c>
      <c r="H63" s="12">
        <v>0</v>
      </c>
      <c r="I63" s="12">
        <v>0</v>
      </c>
      <c r="J63" s="12">
        <v>0</v>
      </c>
      <c r="K63" s="12"/>
      <c r="L63" s="26"/>
      <c r="M63" s="26"/>
      <c r="N63" s="26"/>
      <c r="O63" s="26"/>
      <c r="P63" s="36">
        <f t="shared" si="1"/>
        <v>0</v>
      </c>
    </row>
    <row r="64" spans="1:16" x14ac:dyDescent="0.25">
      <c r="A64" s="3" t="s">
        <v>53</v>
      </c>
      <c r="B64" s="15">
        <f>+B65+B66+B67+B68</f>
        <v>0</v>
      </c>
      <c r="C64" s="15">
        <f>+C65+C66+C67+C68</f>
        <v>0</v>
      </c>
      <c r="D64" s="15">
        <f t="shared" ref="D64:L64" si="11">+D65+D66+D67+D68</f>
        <v>7252269.2599999998</v>
      </c>
      <c r="E64" s="15">
        <f t="shared" si="11"/>
        <v>4914532.1500000004</v>
      </c>
      <c r="F64" s="15">
        <f t="shared" si="11"/>
        <v>6263244.4000000004</v>
      </c>
      <c r="G64" s="15">
        <f t="shared" si="11"/>
        <v>0</v>
      </c>
      <c r="H64" s="15">
        <f t="shared" si="11"/>
        <v>0</v>
      </c>
      <c r="I64" s="15">
        <f t="shared" si="11"/>
        <v>6482124.2999999998</v>
      </c>
      <c r="J64" s="15">
        <f t="shared" si="11"/>
        <v>5643535.9000000004</v>
      </c>
      <c r="K64" s="15"/>
      <c r="L64" s="15">
        <f t="shared" si="11"/>
        <v>1678887.48</v>
      </c>
      <c r="M64" s="15"/>
      <c r="N64" s="15"/>
      <c r="O64" s="15"/>
      <c r="P64" s="15">
        <f t="shared" si="1"/>
        <v>32234593.489999995</v>
      </c>
    </row>
    <row r="65" spans="1:16" x14ac:dyDescent="0.25">
      <c r="A65" s="4" t="s">
        <v>54</v>
      </c>
      <c r="B65" s="12">
        <v>0</v>
      </c>
      <c r="C65" s="12">
        <v>0</v>
      </c>
      <c r="D65" s="16">
        <v>7252269.2599999998</v>
      </c>
      <c r="E65" s="16">
        <v>4914532.1500000004</v>
      </c>
      <c r="F65" s="16">
        <v>6263244.4000000004</v>
      </c>
      <c r="G65" s="16">
        <v>0</v>
      </c>
      <c r="H65" s="12">
        <v>0</v>
      </c>
      <c r="I65" s="12">
        <v>6482124.2999999998</v>
      </c>
      <c r="J65" s="12">
        <v>5643535.9000000004</v>
      </c>
      <c r="K65" s="12"/>
      <c r="L65" s="37">
        <v>1678887.48</v>
      </c>
      <c r="M65" s="26"/>
      <c r="N65" s="26"/>
      <c r="P65" s="36">
        <f t="shared" si="1"/>
        <v>32234593.489999995</v>
      </c>
    </row>
    <row r="66" spans="1:16" x14ac:dyDescent="0.25">
      <c r="A66" s="4" t="s">
        <v>55</v>
      </c>
      <c r="B66" s="12">
        <v>0</v>
      </c>
      <c r="C66" s="12">
        <v>0</v>
      </c>
      <c r="D66" s="16">
        <v>0</v>
      </c>
      <c r="E66" s="16">
        <v>0</v>
      </c>
      <c r="F66" s="16">
        <v>0</v>
      </c>
      <c r="G66" s="16">
        <v>0</v>
      </c>
      <c r="H66" s="12">
        <v>0</v>
      </c>
      <c r="I66" s="12">
        <v>0</v>
      </c>
      <c r="J66" s="12">
        <v>0</v>
      </c>
      <c r="K66" s="12"/>
      <c r="L66" s="26"/>
      <c r="M66" s="26"/>
      <c r="N66" s="26"/>
      <c r="P66" s="15">
        <f t="shared" si="1"/>
        <v>0</v>
      </c>
    </row>
    <row r="67" spans="1:16" x14ac:dyDescent="0.25">
      <c r="A67" s="4" t="s">
        <v>56</v>
      </c>
      <c r="B67" s="12">
        <v>0</v>
      </c>
      <c r="C67" s="12">
        <v>0</v>
      </c>
      <c r="D67" s="16">
        <v>0</v>
      </c>
      <c r="E67" s="16">
        <v>0</v>
      </c>
      <c r="F67" s="16">
        <v>0</v>
      </c>
      <c r="G67" s="16">
        <v>0</v>
      </c>
      <c r="H67" s="12">
        <v>0</v>
      </c>
      <c r="I67" s="12">
        <v>0</v>
      </c>
      <c r="J67" s="12">
        <v>0</v>
      </c>
      <c r="K67" s="12"/>
      <c r="L67" s="26"/>
      <c r="M67" s="26"/>
      <c r="N67" s="26"/>
      <c r="P67" s="15">
        <f t="shared" si="1"/>
        <v>0</v>
      </c>
    </row>
    <row r="68" spans="1:16" x14ac:dyDescent="0.25">
      <c r="A68" s="4" t="s">
        <v>57</v>
      </c>
      <c r="B68" s="12">
        <v>0</v>
      </c>
      <c r="C68" s="12">
        <v>0</v>
      </c>
      <c r="D68" s="16">
        <v>0</v>
      </c>
      <c r="E68" s="16">
        <v>0</v>
      </c>
      <c r="F68" s="16">
        <v>0</v>
      </c>
      <c r="G68" s="16">
        <v>0</v>
      </c>
      <c r="H68" s="12">
        <v>0</v>
      </c>
      <c r="I68" s="12">
        <v>0</v>
      </c>
      <c r="J68" s="12">
        <v>0</v>
      </c>
      <c r="K68" s="12"/>
      <c r="L68" s="26"/>
      <c r="M68" s="26"/>
      <c r="N68" s="26"/>
      <c r="P68" s="15">
        <f t="shared" si="1"/>
        <v>0</v>
      </c>
    </row>
    <row r="69" spans="1:16" x14ac:dyDescent="0.25">
      <c r="A69" s="3" t="s">
        <v>58</v>
      </c>
      <c r="B69" s="15">
        <f>+B70+B71+B72</f>
        <v>0</v>
      </c>
      <c r="C69" s="15">
        <f>+C70+C71+C72</f>
        <v>0</v>
      </c>
      <c r="D69" s="15">
        <f t="shared" ref="D69:E69" si="12">+D70+D71+D72</f>
        <v>0</v>
      </c>
      <c r="E69" s="15">
        <f t="shared" si="12"/>
        <v>0</v>
      </c>
      <c r="F69" s="15">
        <f t="shared" ref="F69:H69" si="13">+F70+F71+F72</f>
        <v>0</v>
      </c>
      <c r="G69" s="15">
        <f t="shared" si="13"/>
        <v>0</v>
      </c>
      <c r="H69" s="15">
        <f t="shared" si="13"/>
        <v>0</v>
      </c>
      <c r="I69" s="15">
        <f t="shared" ref="I69:J69" si="14">+I70+I71+I72</f>
        <v>0</v>
      </c>
      <c r="J69" s="15">
        <f t="shared" si="14"/>
        <v>0</v>
      </c>
      <c r="K69" s="15"/>
      <c r="L69" s="15"/>
      <c r="M69" s="15"/>
      <c r="N69" s="15"/>
      <c r="O69" s="15"/>
      <c r="P69" s="15">
        <f t="shared" si="1"/>
        <v>0</v>
      </c>
    </row>
    <row r="70" spans="1:16" x14ac:dyDescent="0.25">
      <c r="A70" s="4" t="s">
        <v>59</v>
      </c>
      <c r="B70" s="12">
        <v>0</v>
      </c>
      <c r="C70" s="12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L70" s="12"/>
      <c r="M70" s="12"/>
      <c r="N70" s="12"/>
      <c r="P70" s="15">
        <f t="shared" si="1"/>
        <v>0</v>
      </c>
    </row>
    <row r="71" spans="1:16" x14ac:dyDescent="0.25">
      <c r="A71" s="4" t="s">
        <v>60</v>
      </c>
      <c r="B71" s="12">
        <v>0</v>
      </c>
      <c r="C71" s="12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L71" s="12"/>
      <c r="M71" s="12"/>
      <c r="N71" s="12"/>
      <c r="P71" s="15">
        <f t="shared" si="1"/>
        <v>0</v>
      </c>
    </row>
    <row r="72" spans="1:16" x14ac:dyDescent="0.25">
      <c r="A72" s="14" t="s">
        <v>97</v>
      </c>
      <c r="B72" s="12">
        <v>0</v>
      </c>
      <c r="C72" s="12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L72" s="26"/>
      <c r="M72" s="26"/>
      <c r="N72" s="26"/>
      <c r="P72" s="15">
        <f t="shared" si="1"/>
        <v>0</v>
      </c>
    </row>
    <row r="73" spans="1:16" s="23" customFormat="1" x14ac:dyDescent="0.25">
      <c r="A73" s="3" t="s">
        <v>61</v>
      </c>
      <c r="B73" s="15">
        <f>+B74+B75+B76</f>
        <v>0</v>
      </c>
      <c r="C73" s="15">
        <f>+C74+C75+C76</f>
        <v>0</v>
      </c>
      <c r="D73" s="15">
        <f t="shared" ref="D73:E73" si="15">+D74+D75+D76</f>
        <v>0</v>
      </c>
      <c r="E73" s="15">
        <f t="shared" si="15"/>
        <v>0</v>
      </c>
      <c r="F73" s="15">
        <f t="shared" ref="F73:G73" si="16">+F74+F75+F76</f>
        <v>0</v>
      </c>
      <c r="G73" s="15">
        <f t="shared" si="16"/>
        <v>0</v>
      </c>
      <c r="H73" s="15">
        <f t="shared" ref="H73" si="17">+H74+H75+H76</f>
        <v>0</v>
      </c>
      <c r="I73" s="15">
        <f t="shared" ref="I73:J73" si="18">+I74+I75+I76</f>
        <v>0</v>
      </c>
      <c r="J73" s="15">
        <f t="shared" si="18"/>
        <v>0</v>
      </c>
      <c r="K73" s="15"/>
      <c r="L73" s="13"/>
      <c r="M73" s="13"/>
      <c r="N73" s="13"/>
      <c r="O73" s="26"/>
      <c r="P73" s="15">
        <f t="shared" si="1"/>
        <v>0</v>
      </c>
    </row>
    <row r="74" spans="1:16" x14ac:dyDescent="0.25">
      <c r="A74" s="4" t="s">
        <v>62</v>
      </c>
      <c r="B74" s="12">
        <v>0</v>
      </c>
      <c r="C74" s="12">
        <v>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L74" s="27"/>
      <c r="M74" s="27"/>
      <c r="N74" s="27"/>
      <c r="O74" s="26"/>
      <c r="P74" s="15">
        <f t="shared" si="1"/>
        <v>0</v>
      </c>
    </row>
    <row r="75" spans="1:16" x14ac:dyDescent="0.25">
      <c r="A75" s="4" t="s">
        <v>63</v>
      </c>
      <c r="B75" s="12">
        <v>0</v>
      </c>
      <c r="C75" s="12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L75" s="26"/>
      <c r="M75" s="26"/>
      <c r="N75" s="26"/>
      <c r="O75" s="26"/>
      <c r="P75" s="15">
        <f t="shared" si="1"/>
        <v>0</v>
      </c>
    </row>
    <row r="76" spans="1:16" x14ac:dyDescent="0.25">
      <c r="A76" s="4" t="s">
        <v>64</v>
      </c>
      <c r="B76" s="12">
        <v>0</v>
      </c>
      <c r="C76" s="12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L76" s="26"/>
      <c r="M76" s="26"/>
      <c r="N76" s="26"/>
      <c r="O76" s="26"/>
      <c r="P76" s="15">
        <f t="shared" si="1"/>
        <v>0</v>
      </c>
    </row>
    <row r="77" spans="1:16" x14ac:dyDescent="0.25">
      <c r="A77" s="1" t="s">
        <v>69</v>
      </c>
      <c r="B77" s="17">
        <f>+B78+B79+B80</f>
        <v>0</v>
      </c>
      <c r="C77" s="17">
        <f>+C78+C79+C80</f>
        <v>0</v>
      </c>
      <c r="D77" s="17">
        <f t="shared" ref="D77:E77" si="19">+D78+D79+D80</f>
        <v>0</v>
      </c>
      <c r="E77" s="17">
        <f t="shared" si="19"/>
        <v>0</v>
      </c>
      <c r="F77" s="17">
        <f t="shared" ref="F77:G77" si="20">+F78+F79+F80</f>
        <v>0</v>
      </c>
      <c r="G77" s="17">
        <f t="shared" si="20"/>
        <v>0</v>
      </c>
      <c r="H77" s="17">
        <f t="shared" ref="H77" si="21">+H78+H79+H80</f>
        <v>0</v>
      </c>
      <c r="I77" s="17">
        <f t="shared" ref="I77:J77" si="22">+I78+I79+I80</f>
        <v>0</v>
      </c>
      <c r="J77" s="17">
        <f t="shared" si="22"/>
        <v>0</v>
      </c>
      <c r="K77" s="17"/>
      <c r="L77" s="24"/>
      <c r="M77" s="24"/>
      <c r="N77" s="24"/>
      <c r="O77" s="15"/>
      <c r="P77" s="15">
        <f t="shared" ref="P77:P85" si="23">+O77+N77+M77+L77+K77+J77+I77+H77+G77+F77+E77+D77</f>
        <v>0</v>
      </c>
    </row>
    <row r="78" spans="1:16" x14ac:dyDescent="0.25">
      <c r="A78" s="3" t="s">
        <v>70</v>
      </c>
      <c r="B78" s="15">
        <f>+B79+B80</f>
        <v>0</v>
      </c>
      <c r="C78" s="15">
        <f>+C79+C80</f>
        <v>0</v>
      </c>
      <c r="D78" s="15">
        <f t="shared" ref="D78:E78" si="24">+D79+D80</f>
        <v>0</v>
      </c>
      <c r="E78" s="15">
        <f t="shared" si="24"/>
        <v>0</v>
      </c>
      <c r="F78" s="15">
        <f t="shared" ref="F78:G78" si="25">+F79+F80</f>
        <v>0</v>
      </c>
      <c r="G78" s="15">
        <f t="shared" si="25"/>
        <v>0</v>
      </c>
      <c r="H78" s="15">
        <f t="shared" ref="H78:I78" si="26">+H79+H80</f>
        <v>0</v>
      </c>
      <c r="I78" s="15">
        <f t="shared" si="26"/>
        <v>0</v>
      </c>
      <c r="J78" s="15">
        <f t="shared" ref="J78" si="27">+J79+J80</f>
        <v>0</v>
      </c>
      <c r="K78" s="15"/>
      <c r="L78" s="28"/>
      <c r="M78" s="28"/>
      <c r="N78" s="28"/>
      <c r="O78" s="28"/>
      <c r="P78" s="15">
        <f t="shared" si="23"/>
        <v>0</v>
      </c>
    </row>
    <row r="79" spans="1:16" x14ac:dyDescent="0.25">
      <c r="A79" s="4" t="s">
        <v>71</v>
      </c>
      <c r="B79" s="12">
        <v>0</v>
      </c>
      <c r="C79" s="12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L79" s="12"/>
      <c r="M79" s="12"/>
      <c r="N79" s="12"/>
      <c r="O79" s="12"/>
      <c r="P79" s="15">
        <f t="shared" si="23"/>
        <v>0</v>
      </c>
    </row>
    <row r="80" spans="1:16" x14ac:dyDescent="0.25">
      <c r="A80" s="4" t="s">
        <v>72</v>
      </c>
      <c r="B80" s="12">
        <v>0</v>
      </c>
      <c r="C80" s="12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L80" s="28"/>
      <c r="M80" s="28"/>
      <c r="N80" s="28"/>
      <c r="O80" s="28"/>
      <c r="P80" s="15">
        <f t="shared" si="23"/>
        <v>0</v>
      </c>
    </row>
    <row r="81" spans="1:16" x14ac:dyDescent="0.25">
      <c r="A81" s="3" t="s">
        <v>73</v>
      </c>
      <c r="B81" s="15">
        <f>+B82+B83</f>
        <v>0</v>
      </c>
      <c r="C81" s="15">
        <f>+C82+C83</f>
        <v>0</v>
      </c>
      <c r="D81" s="15">
        <f t="shared" ref="D81:E81" si="28">+D82+D83</f>
        <v>0</v>
      </c>
      <c r="E81" s="15">
        <f t="shared" si="28"/>
        <v>0</v>
      </c>
      <c r="F81" s="15">
        <f t="shared" ref="F81:G81" si="29">+F82+F83</f>
        <v>0</v>
      </c>
      <c r="G81" s="15">
        <f t="shared" si="29"/>
        <v>0</v>
      </c>
      <c r="H81" s="15">
        <f t="shared" ref="H81" si="30">+H82+H83</f>
        <v>0</v>
      </c>
      <c r="I81" s="15">
        <f t="shared" ref="I81:J81" si="31">+I82+I83</f>
        <v>0</v>
      </c>
      <c r="J81" s="15">
        <f t="shared" si="31"/>
        <v>0</v>
      </c>
      <c r="K81" s="15"/>
      <c r="L81" s="28"/>
      <c r="M81" s="28"/>
      <c r="N81" s="28"/>
      <c r="O81" s="28"/>
      <c r="P81" s="15">
        <f t="shared" si="23"/>
        <v>0</v>
      </c>
    </row>
    <row r="82" spans="1:16" x14ac:dyDescent="0.25">
      <c r="A82" s="4" t="s">
        <v>74</v>
      </c>
      <c r="B82" s="12">
        <v>0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/>
      <c r="L82" s="28"/>
      <c r="M82" s="28"/>
      <c r="N82" s="28"/>
      <c r="O82" s="28"/>
      <c r="P82" s="15">
        <f t="shared" si="23"/>
        <v>0</v>
      </c>
    </row>
    <row r="83" spans="1:16" x14ac:dyDescent="0.25">
      <c r="A83" s="4" t="s">
        <v>75</v>
      </c>
      <c r="B83" s="12">
        <v>0</v>
      </c>
      <c r="C83" s="12">
        <v>0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L83" s="28"/>
      <c r="M83" s="28"/>
      <c r="N83" s="28"/>
      <c r="O83" s="28"/>
      <c r="P83" s="15">
        <f t="shared" si="23"/>
        <v>0</v>
      </c>
    </row>
    <row r="84" spans="1:16" x14ac:dyDescent="0.25">
      <c r="A84" s="3" t="s">
        <v>76</v>
      </c>
      <c r="B84" s="15">
        <f>+B85</f>
        <v>0</v>
      </c>
      <c r="C84" s="15">
        <f>+C85</f>
        <v>0</v>
      </c>
      <c r="D84" s="15">
        <f t="shared" ref="D84:J84" si="32">+D85</f>
        <v>0</v>
      </c>
      <c r="E84" s="15">
        <f t="shared" si="32"/>
        <v>0</v>
      </c>
      <c r="F84" s="15">
        <f t="shared" si="32"/>
        <v>0</v>
      </c>
      <c r="G84" s="15">
        <f t="shared" si="32"/>
        <v>0</v>
      </c>
      <c r="H84" s="15">
        <f t="shared" si="32"/>
        <v>0</v>
      </c>
      <c r="I84" s="15">
        <f t="shared" si="32"/>
        <v>0</v>
      </c>
      <c r="J84" s="15">
        <f t="shared" si="32"/>
        <v>0</v>
      </c>
      <c r="K84" s="15"/>
      <c r="L84" s="28"/>
      <c r="M84" s="28"/>
      <c r="N84" s="28"/>
      <c r="O84" s="28"/>
      <c r="P84" s="15">
        <f t="shared" si="23"/>
        <v>0</v>
      </c>
    </row>
    <row r="85" spans="1:16" x14ac:dyDescent="0.25">
      <c r="A85" s="4" t="s">
        <v>77</v>
      </c>
      <c r="B85" s="12">
        <v>0</v>
      </c>
      <c r="C85" s="12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L85" s="28"/>
      <c r="M85" s="28"/>
      <c r="N85" s="28"/>
      <c r="O85" s="28"/>
      <c r="P85" s="15">
        <f t="shared" si="23"/>
        <v>0</v>
      </c>
    </row>
    <row r="86" spans="1:16" x14ac:dyDescent="0.25">
      <c r="A86" s="18" t="s">
        <v>65</v>
      </c>
      <c r="B86" s="19">
        <f>+B69+B54+B38+B28+B18+B12+B64</f>
        <v>1842409557</v>
      </c>
      <c r="C86" s="19">
        <f>+C73+C69+C64+C54+C38+C28+C18+C12</f>
        <v>1913980557</v>
      </c>
      <c r="D86" s="19">
        <f>+D84+D81+D73+D69+D64+D54+D47+D38+D28+D18+D12</f>
        <v>16143622.980000002</v>
      </c>
      <c r="E86" s="19">
        <f>+E69+E54+E38+E28+E18+E12+E64+E73</f>
        <v>273731705.63999999</v>
      </c>
      <c r="F86" s="19">
        <f>+F69+F54+F38+F28+F18+F12+F64+F73</f>
        <v>292125493.28999996</v>
      </c>
      <c r="G86" s="19">
        <f>+G69+G54+G38+G28+G18+G12+G64</f>
        <v>133157741.94000001</v>
      </c>
      <c r="H86" s="19">
        <f>+H69+H54+H38+H28+H18+H12+H64</f>
        <v>147269424.18000001</v>
      </c>
      <c r="I86" s="19">
        <f>+I69+I54+I38+I28+I18+I12+I64+I73</f>
        <v>149698746.22000003</v>
      </c>
      <c r="J86" s="19">
        <f>+J69+J54+J38+J28+J18+J12+J64+J73</f>
        <v>148756622.18000001</v>
      </c>
      <c r="K86" s="19">
        <f>+K69+K54+K38+K28+K18+K12+K64+K73</f>
        <v>148055901.30000001</v>
      </c>
      <c r="L86" s="19">
        <f>+L12+L18+L28+L38+L54+L69+L64</f>
        <v>150937102.5</v>
      </c>
      <c r="M86" s="19">
        <f>+M12+M18+M28+M38+M54+M69+M64</f>
        <v>0</v>
      </c>
      <c r="N86" s="19">
        <f>+N69+N54+N38+N28+N18+N12+N64</f>
        <v>0</v>
      </c>
      <c r="O86" s="19">
        <f>+O69+O54+O38+O28+O18+O12+O64</f>
        <v>0</v>
      </c>
      <c r="P86" s="35">
        <f>+O86+N86+M86+L86+K86+J86+I86+H86+G86+F86+E86+D86</f>
        <v>1459876360.23</v>
      </c>
    </row>
    <row r="87" spans="1:16" x14ac:dyDescent="0.25">
      <c r="H87" s="12"/>
      <c r="I87" s="12"/>
      <c r="J87" s="12"/>
      <c r="K87" s="26"/>
      <c r="L87" s="26"/>
    </row>
    <row r="88" spans="1:16" x14ac:dyDescent="0.25">
      <c r="H88" s="25"/>
      <c r="I88" s="13"/>
    </row>
    <row r="92" spans="1:16" ht="21.75" thickBot="1" x14ac:dyDescent="0.4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</row>
    <row r="93" spans="1:16" ht="30.75" thickBot="1" x14ac:dyDescent="0.35">
      <c r="A93" s="32" t="s">
        <v>101</v>
      </c>
      <c r="G93" s="31" t="s">
        <v>113</v>
      </c>
      <c r="H93" s="31"/>
      <c r="I93" s="31"/>
      <c r="J93" s="31"/>
    </row>
    <row r="94" spans="1:16" ht="30.75" thickBot="1" x14ac:dyDescent="0.3">
      <c r="A94" s="29" t="s">
        <v>102</v>
      </c>
    </row>
    <row r="95" spans="1:16" ht="60.75" thickBot="1" x14ac:dyDescent="0.3">
      <c r="A95" s="30" t="s">
        <v>103</v>
      </c>
    </row>
    <row r="103" spans="4:4" x14ac:dyDescent="0.25">
      <c r="D103"/>
    </row>
  </sheetData>
  <mergeCells count="10">
    <mergeCell ref="A92:P92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37" right="0.19685039370078741" top="0.23622047244094491" bottom="0.23622047244094491" header="0.15748031496062992" footer="0.15748031496062992"/>
  <pageSetup paperSize="154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3" t="s">
        <v>78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3:17" ht="21" customHeight="1" x14ac:dyDescent="0.25">
      <c r="C4" s="45" t="s">
        <v>67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3:17" ht="15.75" x14ac:dyDescent="0.25">
      <c r="C5" s="50" t="s">
        <v>68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3:17" ht="15.75" customHeight="1" x14ac:dyDescent="0.25">
      <c r="C6" s="52" t="s">
        <v>94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3:17" ht="15.75" customHeight="1" x14ac:dyDescent="0.25">
      <c r="C7" s="39" t="s">
        <v>79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9" spans="3:17" ht="23.25" customHeight="1" x14ac:dyDescent="0.25">
      <c r="C9" s="5" t="s">
        <v>66</v>
      </c>
      <c r="D9" s="10" t="s">
        <v>81</v>
      </c>
      <c r="E9" s="10" t="s">
        <v>82</v>
      </c>
      <c r="F9" s="10" t="s">
        <v>83</v>
      </c>
      <c r="G9" s="10" t="s">
        <v>84</v>
      </c>
      <c r="H9" s="11" t="s">
        <v>85</v>
      </c>
      <c r="I9" s="10" t="s">
        <v>86</v>
      </c>
      <c r="J9" s="11" t="s">
        <v>87</v>
      </c>
      <c r="K9" s="10" t="s">
        <v>88</v>
      </c>
      <c r="L9" s="10" t="s">
        <v>89</v>
      </c>
      <c r="M9" s="10" t="s">
        <v>90</v>
      </c>
      <c r="N9" s="10" t="s">
        <v>91</v>
      </c>
      <c r="O9" s="11" t="s">
        <v>92</v>
      </c>
      <c r="P9" s="10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4" t="s">
        <v>2</v>
      </c>
    </row>
    <row r="13" spans="3:17" x14ac:dyDescent="0.25">
      <c r="C13" s="4" t="s">
        <v>3</v>
      </c>
      <c r="E13" s="8"/>
    </row>
    <row r="14" spans="3:17" x14ac:dyDescent="0.25">
      <c r="C14" s="4" t="s">
        <v>4</v>
      </c>
      <c r="Q14" s="9"/>
    </row>
    <row r="15" spans="3:17" x14ac:dyDescent="0.25">
      <c r="C15" s="4" t="s">
        <v>5</v>
      </c>
    </row>
    <row r="16" spans="3:17" x14ac:dyDescent="0.25">
      <c r="C16" s="4" t="s">
        <v>6</v>
      </c>
    </row>
    <row r="17" spans="3:3" x14ac:dyDescent="0.25">
      <c r="C17" s="3" t="s">
        <v>7</v>
      </c>
    </row>
    <row r="18" spans="3:3" x14ac:dyDescent="0.25">
      <c r="C18" s="4" t="s">
        <v>8</v>
      </c>
    </row>
    <row r="19" spans="3:3" x14ac:dyDescent="0.25">
      <c r="C19" s="4" t="s">
        <v>9</v>
      </c>
    </row>
    <row r="20" spans="3:3" x14ac:dyDescent="0.25">
      <c r="C20" s="4" t="s">
        <v>10</v>
      </c>
    </row>
    <row r="21" spans="3:3" x14ac:dyDescent="0.25">
      <c r="C21" s="4" t="s">
        <v>11</v>
      </c>
    </row>
    <row r="22" spans="3:3" x14ac:dyDescent="0.25">
      <c r="C22" s="4" t="s">
        <v>12</v>
      </c>
    </row>
    <row r="23" spans="3:3" x14ac:dyDescent="0.25">
      <c r="C23" s="4" t="s">
        <v>13</v>
      </c>
    </row>
    <row r="24" spans="3:3" x14ac:dyDescent="0.25">
      <c r="C24" s="4" t="s">
        <v>14</v>
      </c>
    </row>
    <row r="25" spans="3:3" x14ac:dyDescent="0.25">
      <c r="C25" s="4" t="s">
        <v>15</v>
      </c>
    </row>
    <row r="26" spans="3:3" x14ac:dyDescent="0.25">
      <c r="C26" s="4" t="s">
        <v>16</v>
      </c>
    </row>
    <row r="27" spans="3:3" x14ac:dyDescent="0.25">
      <c r="C27" s="3" t="s">
        <v>17</v>
      </c>
    </row>
    <row r="28" spans="3:3" x14ac:dyDescent="0.25">
      <c r="C28" s="4" t="s">
        <v>18</v>
      </c>
    </row>
    <row r="29" spans="3:3" x14ac:dyDescent="0.25">
      <c r="C29" s="4" t="s">
        <v>19</v>
      </c>
    </row>
    <row r="30" spans="3:3" x14ac:dyDescent="0.25">
      <c r="C30" s="4" t="s">
        <v>20</v>
      </c>
    </row>
    <row r="31" spans="3:3" x14ac:dyDescent="0.25">
      <c r="C31" s="4" t="s">
        <v>21</v>
      </c>
    </row>
    <row r="32" spans="3:3" x14ac:dyDescent="0.25">
      <c r="C32" s="4" t="s">
        <v>22</v>
      </c>
    </row>
    <row r="33" spans="3:3" x14ac:dyDescent="0.25">
      <c r="C33" s="4" t="s">
        <v>23</v>
      </c>
    </row>
    <row r="34" spans="3:3" x14ac:dyDescent="0.25">
      <c r="C34" s="4" t="s">
        <v>24</v>
      </c>
    </row>
    <row r="35" spans="3:3" x14ac:dyDescent="0.25">
      <c r="C35" s="4" t="s">
        <v>25</v>
      </c>
    </row>
    <row r="36" spans="3:3" x14ac:dyDescent="0.25">
      <c r="C36" s="4" t="s">
        <v>26</v>
      </c>
    </row>
    <row r="37" spans="3:3" x14ac:dyDescent="0.25">
      <c r="C37" s="3" t="s">
        <v>27</v>
      </c>
    </row>
    <row r="38" spans="3:3" x14ac:dyDescent="0.25">
      <c r="C38" s="4" t="s">
        <v>28</v>
      </c>
    </row>
    <row r="39" spans="3:3" x14ac:dyDescent="0.25">
      <c r="C39" s="4" t="s">
        <v>29</v>
      </c>
    </row>
    <row r="40" spans="3:3" x14ac:dyDescent="0.25">
      <c r="C40" s="4" t="s">
        <v>30</v>
      </c>
    </row>
    <row r="41" spans="3:3" x14ac:dyDescent="0.25">
      <c r="C41" s="4" t="s">
        <v>31</v>
      </c>
    </row>
    <row r="42" spans="3:3" x14ac:dyDescent="0.25">
      <c r="C42" s="4" t="s">
        <v>32</v>
      </c>
    </row>
    <row r="43" spans="3:3" x14ac:dyDescent="0.25">
      <c r="C43" s="4" t="s">
        <v>33</v>
      </c>
    </row>
    <row r="44" spans="3:3" x14ac:dyDescent="0.25">
      <c r="C44" s="4" t="s">
        <v>34</v>
      </c>
    </row>
    <row r="45" spans="3:3" x14ac:dyDescent="0.25">
      <c r="C45" s="4" t="s">
        <v>35</v>
      </c>
    </row>
    <row r="46" spans="3:3" x14ac:dyDescent="0.25">
      <c r="C46" s="3" t="s">
        <v>36</v>
      </c>
    </row>
    <row r="47" spans="3:3" x14ac:dyDescent="0.25">
      <c r="C47" s="4" t="s">
        <v>37</v>
      </c>
    </row>
    <row r="48" spans="3:3" x14ac:dyDescent="0.25">
      <c r="C48" s="4" t="s">
        <v>38</v>
      </c>
    </row>
    <row r="49" spans="3:3" x14ac:dyDescent="0.25">
      <c r="C49" s="4" t="s">
        <v>39</v>
      </c>
    </row>
    <row r="50" spans="3:3" x14ac:dyDescent="0.25">
      <c r="C50" s="4" t="s">
        <v>40</v>
      </c>
    </row>
    <row r="51" spans="3:3" x14ac:dyDescent="0.25">
      <c r="C51" s="4" t="s">
        <v>41</v>
      </c>
    </row>
    <row r="52" spans="3:3" x14ac:dyDescent="0.25">
      <c r="C52" s="4" t="s">
        <v>42</v>
      </c>
    </row>
    <row r="53" spans="3:3" x14ac:dyDescent="0.25">
      <c r="C53" s="3" t="s">
        <v>43</v>
      </c>
    </row>
    <row r="54" spans="3:3" x14ac:dyDescent="0.25">
      <c r="C54" s="4" t="s">
        <v>44</v>
      </c>
    </row>
    <row r="55" spans="3:3" x14ac:dyDescent="0.25">
      <c r="C55" s="4" t="s">
        <v>45</v>
      </c>
    </row>
    <row r="56" spans="3:3" x14ac:dyDescent="0.25">
      <c r="C56" s="4" t="s">
        <v>46</v>
      </c>
    </row>
    <row r="57" spans="3:3" x14ac:dyDescent="0.25">
      <c r="C57" s="4" t="s">
        <v>47</v>
      </c>
    </row>
    <row r="58" spans="3:3" x14ac:dyDescent="0.25">
      <c r="C58" s="4" t="s">
        <v>48</v>
      </c>
    </row>
    <row r="59" spans="3:3" x14ac:dyDescent="0.25">
      <c r="C59" s="4" t="s">
        <v>49</v>
      </c>
    </row>
    <row r="60" spans="3:3" x14ac:dyDescent="0.25">
      <c r="C60" s="4" t="s">
        <v>50</v>
      </c>
    </row>
    <row r="61" spans="3:3" x14ac:dyDescent="0.25">
      <c r="C61" s="4" t="s">
        <v>51</v>
      </c>
    </row>
    <row r="62" spans="3:3" x14ac:dyDescent="0.25">
      <c r="C62" s="4" t="s">
        <v>52</v>
      </c>
    </row>
    <row r="63" spans="3:3" x14ac:dyDescent="0.25">
      <c r="C63" s="3" t="s">
        <v>53</v>
      </c>
    </row>
    <row r="64" spans="3:3" x14ac:dyDescent="0.25">
      <c r="C64" s="4" t="s">
        <v>54</v>
      </c>
    </row>
    <row r="65" spans="3:16" x14ac:dyDescent="0.25">
      <c r="C65" s="4" t="s">
        <v>55</v>
      </c>
    </row>
    <row r="66" spans="3:16" x14ac:dyDescent="0.25">
      <c r="C66" s="4" t="s">
        <v>56</v>
      </c>
    </row>
    <row r="67" spans="3:16" x14ac:dyDescent="0.25">
      <c r="C67" s="4" t="s">
        <v>57</v>
      </c>
    </row>
    <row r="68" spans="3:16" x14ac:dyDescent="0.25">
      <c r="C68" s="3" t="s">
        <v>58</v>
      </c>
    </row>
    <row r="69" spans="3:16" x14ac:dyDescent="0.25">
      <c r="C69" s="4" t="s">
        <v>59</v>
      </c>
    </row>
    <row r="70" spans="3:16" x14ac:dyDescent="0.25">
      <c r="C70" s="4" t="s">
        <v>60</v>
      </c>
    </row>
    <row r="71" spans="3:16" x14ac:dyDescent="0.25">
      <c r="C71" s="3" t="s">
        <v>61</v>
      </c>
    </row>
    <row r="72" spans="3:16" x14ac:dyDescent="0.25">
      <c r="C72" s="4" t="s">
        <v>62</v>
      </c>
    </row>
    <row r="73" spans="3:16" x14ac:dyDescent="0.25">
      <c r="C73" s="4" t="s">
        <v>63</v>
      </c>
    </row>
    <row r="74" spans="3:16" x14ac:dyDescent="0.25">
      <c r="C74" s="4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4" t="s">
        <v>71</v>
      </c>
    </row>
    <row r="78" spans="3:16" x14ac:dyDescent="0.25">
      <c r="C78" s="4" t="s">
        <v>72</v>
      </c>
    </row>
    <row r="79" spans="3:16" x14ac:dyDescent="0.25">
      <c r="C79" s="3" t="s">
        <v>73</v>
      </c>
    </row>
    <row r="80" spans="3:16" x14ac:dyDescent="0.25">
      <c r="C80" s="4" t="s">
        <v>74</v>
      </c>
    </row>
    <row r="81" spans="3:16" x14ac:dyDescent="0.25">
      <c r="C81" s="4" t="s">
        <v>75</v>
      </c>
    </row>
    <row r="82" spans="3:16" x14ac:dyDescent="0.25">
      <c r="C82" s="3" t="s">
        <v>76</v>
      </c>
    </row>
    <row r="83" spans="3:16" x14ac:dyDescent="0.25">
      <c r="C83" s="4" t="s">
        <v>77</v>
      </c>
    </row>
    <row r="84" spans="3:16" x14ac:dyDescent="0.25">
      <c r="C84" s="7" t="s">
        <v>65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DAVID JESUS CASTILLO</cp:lastModifiedBy>
  <cp:lastPrinted>2024-10-09T13:33:42Z</cp:lastPrinted>
  <dcterms:created xsi:type="dcterms:W3CDTF">2021-07-29T18:58:50Z</dcterms:created>
  <dcterms:modified xsi:type="dcterms:W3CDTF">2024-10-09T13:38:20Z</dcterms:modified>
</cp:coreProperties>
</file>