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2\Documentos para subir al portal 2022\Ejecución y presupuesto 2022\"/>
    </mc:Choice>
  </mc:AlternateContent>
  <bookViews>
    <workbookView xWindow="0" yWindow="0" windowWidth="13170" windowHeight="5745"/>
  </bookViews>
  <sheets>
    <sheet name="P2 Presupuesto Aprobado-Ejec " sheetId="2" r:id="rId1"/>
    <sheet name="P3 Ejecucion 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2" l="1"/>
  <c r="I18" i="2"/>
  <c r="I54" i="2"/>
  <c r="I69" i="2"/>
  <c r="I28" i="2"/>
  <c r="I17" i="2"/>
  <c r="P16" i="2"/>
  <c r="I15" i="2"/>
  <c r="I14" i="2"/>
  <c r="I13" i="2"/>
  <c r="H39" i="2"/>
  <c r="H17" i="2"/>
  <c r="H14" i="2"/>
  <c r="H13" i="2"/>
  <c r="H81" i="2"/>
  <c r="H77" i="2"/>
  <c r="H73" i="2"/>
  <c r="H64" i="2"/>
  <c r="G64" i="2"/>
  <c r="H69" i="2"/>
  <c r="H54" i="2"/>
  <c r="H38" i="2"/>
  <c r="H28" i="2"/>
  <c r="H18" i="2"/>
  <c r="G54" i="2"/>
  <c r="G69" i="2"/>
  <c r="F69" i="2"/>
  <c r="G47" i="2"/>
  <c r="F47" i="2"/>
  <c r="G18" i="2"/>
  <c r="G39" i="2"/>
  <c r="G38" i="2" s="1"/>
  <c r="G28" i="2"/>
  <c r="G17" i="2"/>
  <c r="P17" i="2" s="1"/>
  <c r="G15" i="2"/>
  <c r="G14" i="2"/>
  <c r="G13" i="2"/>
  <c r="F64" i="2"/>
  <c r="F54" i="2"/>
  <c r="F28" i="2"/>
  <c r="F18" i="2"/>
  <c r="F38" i="2"/>
  <c r="F78" i="2"/>
  <c r="E78" i="2"/>
  <c r="F17" i="2"/>
  <c r="F14" i="2"/>
  <c r="F13" i="2"/>
  <c r="E54" i="2"/>
  <c r="E38" i="2"/>
  <c r="E18" i="2"/>
  <c r="E69" i="2"/>
  <c r="E64" i="2"/>
  <c r="E47" i="2"/>
  <c r="E28" i="2"/>
  <c r="E17" i="2"/>
  <c r="E14" i="2"/>
  <c r="E13" i="2"/>
  <c r="C47" i="2"/>
  <c r="C39" i="2"/>
  <c r="C17" i="2"/>
  <c r="C13" i="2"/>
  <c r="B39" i="2"/>
  <c r="B17" i="2"/>
  <c r="B12" i="2"/>
  <c r="B13" i="2"/>
  <c r="D39" i="2"/>
  <c r="P39" i="2" s="1"/>
  <c r="D18" i="2"/>
  <c r="D84" i="2"/>
  <c r="D81" i="2"/>
  <c r="D78" i="2"/>
  <c r="D73" i="2"/>
  <c r="D69" i="2"/>
  <c r="D64" i="2"/>
  <c r="D54" i="2"/>
  <c r="D47" i="2"/>
  <c r="D38" i="2"/>
  <c r="D28" i="2"/>
  <c r="P45" i="2"/>
  <c r="D17" i="2"/>
  <c r="D14" i="2"/>
  <c r="D13" i="2"/>
  <c r="J12" i="2"/>
  <c r="K12" i="2"/>
  <c r="P76" i="2"/>
  <c r="P75" i="2"/>
  <c r="P74" i="2"/>
  <c r="P72" i="2"/>
  <c r="P71" i="2"/>
  <c r="P70" i="2"/>
  <c r="P68" i="2"/>
  <c r="P67" i="2"/>
  <c r="P66" i="2"/>
  <c r="P65" i="2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6" i="2"/>
  <c r="P44" i="2"/>
  <c r="P43" i="2"/>
  <c r="P42" i="2"/>
  <c r="P41" i="2"/>
  <c r="P40" i="2"/>
  <c r="P37" i="2"/>
  <c r="P36" i="2"/>
  <c r="P35" i="2"/>
  <c r="P34" i="2"/>
  <c r="P33" i="2"/>
  <c r="P32" i="2"/>
  <c r="P31" i="2"/>
  <c r="P30" i="2"/>
  <c r="P29" i="2"/>
  <c r="P27" i="2"/>
  <c r="P25" i="2"/>
  <c r="P24" i="2"/>
  <c r="P23" i="2"/>
  <c r="P22" i="2"/>
  <c r="P21" i="2"/>
  <c r="P20" i="2"/>
  <c r="P19" i="2"/>
  <c r="N12" i="2"/>
  <c r="L12" i="2"/>
  <c r="P13" i="2" l="1"/>
  <c r="P15" i="2"/>
  <c r="H12" i="2"/>
  <c r="P14" i="2"/>
  <c r="I12" i="2"/>
  <c r="I86" i="2" s="1"/>
  <c r="H86" i="2"/>
  <c r="P47" i="2"/>
  <c r="P26" i="2"/>
  <c r="N86" i="2"/>
  <c r="K86" i="2"/>
  <c r="J86" i="2"/>
  <c r="L86" i="2"/>
  <c r="C64" i="2" l="1"/>
  <c r="C38" i="2"/>
  <c r="C28" i="2"/>
  <c r="C12" i="2"/>
  <c r="C84" i="2"/>
  <c r="C81" i="2"/>
  <c r="C78" i="2"/>
  <c r="C73" i="2"/>
  <c r="C69" i="2"/>
  <c r="C54" i="2"/>
  <c r="C18" i="2"/>
  <c r="O12" i="2"/>
  <c r="O86" i="2" s="1"/>
  <c r="M12" i="2"/>
  <c r="G12" i="2"/>
  <c r="F12" i="2"/>
  <c r="E12" i="2"/>
  <c r="E86" i="2" s="1"/>
  <c r="D12" i="2"/>
  <c r="D86" i="2" s="1"/>
  <c r="B84" i="2"/>
  <c r="B81" i="2"/>
  <c r="B78" i="2"/>
  <c r="B73" i="2"/>
  <c r="B69" i="2"/>
  <c r="B64" i="2"/>
  <c r="B54" i="2"/>
  <c r="B47" i="2"/>
  <c r="B38" i="2"/>
  <c r="B28" i="2"/>
  <c r="B18" i="2"/>
  <c r="B86" i="2" l="1"/>
  <c r="G86" i="2"/>
  <c r="P28" i="2"/>
  <c r="P69" i="2"/>
  <c r="P54" i="2"/>
  <c r="P18" i="2"/>
  <c r="P38" i="2"/>
  <c r="P64" i="2"/>
  <c r="P73" i="2"/>
  <c r="F86" i="2"/>
  <c r="P12" i="2"/>
  <c r="C86" i="2"/>
  <c r="M86" i="2"/>
  <c r="P86" i="2" l="1"/>
</calcChain>
</file>

<file path=xl/sharedStrings.xml><?xml version="1.0" encoding="utf-8"?>
<sst xmlns="http://schemas.openxmlformats.org/spreadsheetml/2006/main" count="195" uniqueCount="113">
  <si>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</si>
  <si>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</si>
  <si>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</si>
  <si>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</si>
  <si>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</si>
  <si>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</si>
  <si>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</si>
  <si>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</si>
  <si>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</si>
  <si>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</si>
  <si>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</si>
  <si>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</si>
  <si>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</si>
  <si>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</si>
  <si>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</si>
  <si>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</si>
  <si>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</si>
  <si>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</si>
  <si>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</si>
  <si>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</si>
  <si>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</si>
  <si>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</si>
  <si>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</si>
  <si>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</si>
  <si>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</si>
  <si>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</si>
  <si>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</si>
  <si>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</si>
  <si>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</si>
  <si>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</si>
  <si>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</si>
  <si>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</si>
  <si>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</si>
  <si>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</si>
  <si>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</si>
  <si>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</si>
  <si>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</si>
  <si>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</si>
  <si>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</si>
  <si>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</si>
  <si>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</si>
  <si>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</si>
  <si>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</si>
  <si>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</si>
  <si>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</si>
  <si>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</si>
  <si>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</si>
  <si>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</si>
  <si>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</si>
  <si>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</si>
  <si>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</si>
  <si>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</si>
  <si>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</si>
  <si>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</si>
  <si>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</si>
  <si>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</si>
  <si>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</si>
  <si>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</si>
  <si>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</si>
  <si>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</si>
  <si>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</si>
  <si>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</si>
  <si>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</si>
  <si>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</si>
  <si>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</si>
  <si>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</si>
  <si>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</si>
  <si>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</si>
  <si>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</si>
  <si>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</si>
  <si>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</si>
  <si>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</si>
  <si>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</si>
  <si>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</si>
  <si>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</si>
  <si>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</si>
  <si>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</si>
  <si>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</si>
  <si>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</si>
  <si>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</si>
  <si>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</si>
  <si>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</si>
  <si>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</si>
  <si>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</si>
  <si>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</si>
  <si>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</si>
  <si>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</si>
  <si>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</si>
  <si>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</si>
  <si>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</si>
  <si>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</si>
  <si>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</si>
  <si>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</si>
  <si>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</si>
  <si>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</si>
  <si>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</si>
  <si>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</si>
  <si>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</si>
  <si>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</si>
  <si>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</si>
  <si>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</si>
  <si>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</si>
  <si>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</si>
  <si>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</si>
  <si>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{2022}</t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</si>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</sst>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64" fontId="8" fillId="4" borderId="0" xfId="1" applyFont="1" applyFill="1" applyBorder="1"/>
    <xf numFmtId="164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164" fontId="3" fillId="0" borderId="0" xfId="1" applyFont="1"/>
    <xf numFmtId="164" fontId="0" fillId="0" borderId="0" xfId="1" applyFont="1"/>
    <xf numFmtId="164" fontId="3" fillId="0" borderId="1" xfId="1" applyFont="1" applyBorder="1"/>
    <xf numFmtId="0" fontId="3" fillId="5" borderId="2" xfId="0" applyFont="1" applyFill="1" applyBorder="1" applyAlignment="1">
      <alignment vertical="center"/>
    </xf>
    <xf numFmtId="164" fontId="3" fillId="5" borderId="2" xfId="1" applyFont="1" applyFill="1" applyBorder="1"/>
    <xf numFmtId="164" fontId="2" fillId="3" borderId="3" xfId="1" applyFont="1" applyFill="1" applyBorder="1" applyAlignment="1">
      <alignment horizontal="center"/>
    </xf>
    <xf numFmtId="164" fontId="2" fillId="3" borderId="8" xfId="1" applyFont="1" applyFill="1" applyBorder="1" applyAlignment="1">
      <alignment horizontal="center"/>
    </xf>
    <xf numFmtId="164" fontId="0" fillId="0" borderId="7" xfId="1" applyFont="1" applyBorder="1"/>
    <xf numFmtId="0" fontId="3" fillId="0" borderId="0" xfId="0" applyFont="1"/>
    <xf numFmtId="164" fontId="9" fillId="4" borderId="0" xfId="1" applyFont="1" applyFill="1" applyBorder="1" applyAlignment="1">
      <alignment vertical="center"/>
    </xf>
    <xf numFmtId="164" fontId="3" fillId="4" borderId="0" xfId="1" applyFont="1" applyFill="1" applyAlignment="1">
      <alignment vertical="center"/>
    </xf>
    <xf numFmtId="164" fontId="0" fillId="0" borderId="0" xfId="1" applyFont="1" applyBorder="1"/>
    <xf numFmtId="164" fontId="0" fillId="4" borderId="0" xfId="1" applyFont="1" applyFill="1"/>
    <xf numFmtId="164" fontId="10" fillId="4" borderId="0" xfId="1" applyFont="1" applyFill="1" applyAlignment="1">
      <alignment vertical="center"/>
    </xf>
    <xf numFmtId="164" fontId="0" fillId="4" borderId="0" xfId="1" applyFont="1" applyFill="1" applyBorder="1"/>
    <xf numFmtId="164" fontId="1" fillId="4" borderId="0" xfId="1" applyFill="1"/>
    <xf numFmtId="164" fontId="1" fillId="4" borderId="0" xfId="1" applyFill="1" applyBorder="1"/>
    <xf numFmtId="164" fontId="1" fillId="4" borderId="0" xfId="1" applyFont="1" applyFill="1" applyBorder="1"/>
    <xf numFmtId="164" fontId="1" fillId="4" borderId="0" xfId="1" applyFont="1" applyFill="1"/>
    <xf numFmtId="164" fontId="3" fillId="4" borderId="0" xfId="1" applyFont="1" applyFill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164" fontId="11" fillId="0" borderId="0" xfId="1" applyFont="1" applyAlignment="1"/>
    <xf numFmtId="0" fontId="0" fillId="0" borderId="12" xfId="0" applyBorder="1" applyAlignment="1">
      <alignment vertical="center" wrapText="1"/>
    </xf>
    <xf numFmtId="164" fontId="12" fillId="0" borderId="0" xfId="1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164" fontId="2" fillId="3" borderId="11" xfId="1" applyFont="1" applyFill="1" applyBorder="1" applyAlignment="1">
      <alignment horizontal="center" vertical="center"/>
    </xf>
    <xf numFmtId="164" fontId="2" fillId="3" borderId="6" xfId="1" applyFont="1" applyFill="1" applyBorder="1" applyAlignment="1">
      <alignment horizontal="center" vertical="center"/>
    </xf>
    <xf numFmtId="164" fontId="2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504825</xdr:colOff>
      <xdr:row>2</xdr:row>
      <xdr:rowOff>152400</xdr:rowOff>
    </xdr:from>
    <xdr:to>
      <xdr:col>8</xdr:col>
      <xdr:colOff>276225</xdr:colOff>
      <xdr:row>5</xdr:row>
      <xdr:rowOff>180975</xdr:rowOff>
    </xdr:to>
    <xdr:pic>
      <xdr:nvPicPr>
        <xdr:cNvPr id="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77825" y="533400"/>
          <a:ext cx="7810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619125</xdr:colOff>
      <xdr:row>86</xdr:row>
      <xdr:rowOff>142875</xdr:rowOff>
    </xdr:from>
    <xdr:to>
      <xdr:col>5</xdr:col>
      <xdr:colOff>324971</xdr:colOff>
      <xdr:row>94</xdr:row>
      <xdr:rowOff>1121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10425" y="16935450"/>
          <a:ext cx="2839571" cy="17060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4"/>
  <sheetViews>
    <sheetView showGridLines="0" tabSelected="1" zoomScaleNormal="100" workbookViewId="0">
      <selection activeCell="C101" sqref="C101"/>
    </sheetView>
  </sheetViews>
  <sheetFormatPr baseColWidth="10" defaultColWidth="11.42578125" defaultRowHeight="15" x14ac:dyDescent="0.25"/>
  <cols>
    <col min="1" max="1" width="59.42578125" customWidth="1"/>
    <col min="2" max="2" width="17.5703125" customWidth="1"/>
    <col min="3" max="3" width="16.7109375" style="16" customWidth="1"/>
    <col min="4" max="9" width="15.140625" style="16" bestFit="1" customWidth="1"/>
    <col min="10" max="10" width="6.5703125" style="16" bestFit="1" customWidth="1"/>
    <col min="11" max="11" width="7.140625" style="16" bestFit="1" customWidth="1"/>
    <col min="12" max="12" width="7" style="16" bestFit="1" customWidth="1"/>
    <col min="13" max="13" width="6" style="16" bestFit="1" customWidth="1"/>
    <col min="14" max="14" width="7" style="16" bestFit="1" customWidth="1"/>
    <col min="15" max="15" width="5.7109375" style="16" bestFit="1" customWidth="1"/>
    <col min="16" max="16" width="15.140625" style="16" bestFit="1" customWidth="1"/>
  </cols>
  <sheetData>
    <row r="3" spans="1:17" ht="28.5" customHeight="1" x14ac:dyDescent="0.25">
      <c r="A3" s="44" t="s">
        <v>98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7" ht="21" customHeight="1" x14ac:dyDescent="0.25">
      <c r="A4" s="46" t="s">
        <v>99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7" ht="15.75" x14ac:dyDescent="0.25">
      <c r="A5" s="51" t="s">
        <v>104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7" ht="15.75" customHeight="1" x14ac:dyDescent="0.25">
      <c r="A6" s="53" t="s">
        <v>100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7" ht="15.75" customHeight="1" x14ac:dyDescent="0.25">
      <c r="A7" s="40" t="s">
        <v>79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9" spans="1:17" ht="25.5" customHeight="1" x14ac:dyDescent="0.25">
      <c r="A9" s="48" t="s">
        <v>66</v>
      </c>
      <c r="B9" s="49" t="s">
        <v>96</v>
      </c>
      <c r="C9" s="49" t="s">
        <v>95</v>
      </c>
      <c r="D9" s="41" t="s">
        <v>93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25">
      <c r="A10" s="48"/>
      <c r="B10" s="50"/>
      <c r="C10" s="50"/>
      <c r="D10" s="20" t="s">
        <v>81</v>
      </c>
      <c r="E10" s="20" t="s">
        <v>82</v>
      </c>
      <c r="F10" s="20" t="s">
        <v>83</v>
      </c>
      <c r="G10" s="20" t="s">
        <v>84</v>
      </c>
      <c r="H10" s="21" t="s">
        <v>85</v>
      </c>
      <c r="I10" s="20" t="s">
        <v>86</v>
      </c>
      <c r="J10" s="21" t="s">
        <v>87</v>
      </c>
      <c r="K10" s="20" t="s">
        <v>108</v>
      </c>
      <c r="L10" s="20" t="s">
        <v>109</v>
      </c>
      <c r="M10" s="20" t="s">
        <v>110</v>
      </c>
      <c r="N10" s="20" t="s">
        <v>111</v>
      </c>
      <c r="O10" s="21" t="s">
        <v>112</v>
      </c>
      <c r="P10" s="20" t="s">
        <v>80</v>
      </c>
    </row>
    <row r="11" spans="1:17" x14ac:dyDescent="0.25">
      <c r="A11" s="1" t="s">
        <v>0</v>
      </c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 x14ac:dyDescent="0.25">
      <c r="A12" s="3" t="s">
        <v>1</v>
      </c>
      <c r="B12" s="15">
        <f>+B13+B14+B15+B16+B17</f>
        <v>1279903724.24</v>
      </c>
      <c r="C12" s="15">
        <f t="shared" ref="C12:O12" si="0">+C13+C14+C15+C16+C17</f>
        <v>1279903724.24</v>
      </c>
      <c r="D12" s="15">
        <f t="shared" si="0"/>
        <v>104147051.09999999</v>
      </c>
      <c r="E12" s="15">
        <f t="shared" si="0"/>
        <v>103766706.87</v>
      </c>
      <c r="F12" s="15">
        <f t="shared" si="0"/>
        <v>103493030.42999999</v>
      </c>
      <c r="G12" s="15">
        <f t="shared" si="0"/>
        <v>103633355.28999999</v>
      </c>
      <c r="H12" s="24">
        <f>+H13+H14+H15+H16+H17</f>
        <v>104763674.81</v>
      </c>
      <c r="I12" s="24">
        <f>+I13+I14+I15+I16+I17</f>
        <v>107533247.07000001</v>
      </c>
      <c r="J12" s="24">
        <f>+J13+J14+J15+J17</f>
        <v>0</v>
      </c>
      <c r="K12" s="24">
        <f>+K13+K14+K15+K16+K17</f>
        <v>0</v>
      </c>
      <c r="L12" s="24">
        <f>+L13+L14+L15+L16+L17</f>
        <v>0</v>
      </c>
      <c r="M12" s="15">
        <f t="shared" si="0"/>
        <v>0</v>
      </c>
      <c r="N12" s="24">
        <f>+N13+N14+N15+N16+N17</f>
        <v>0</v>
      </c>
      <c r="O12" s="15">
        <f t="shared" si="0"/>
        <v>0</v>
      </c>
      <c r="P12" s="15">
        <f>+O12+N12+M12+L12+K12+J12+I12+H12+G12+F12+E12+D12</f>
        <v>627337065.56999993</v>
      </c>
    </row>
    <row r="13" spans="1:17" x14ac:dyDescent="0.25">
      <c r="A13" s="4" t="s">
        <v>2</v>
      </c>
      <c r="B13" s="12">
        <f>1049085379.44+144000000+34138799</f>
        <v>1227224178.4400001</v>
      </c>
      <c r="C13" s="12">
        <f>1049085379.44+144000000+34138799</f>
        <v>1227224178.4400001</v>
      </c>
      <c r="D13" s="16">
        <f>75431511.06+16400000</f>
        <v>91831511.060000002</v>
      </c>
      <c r="E13" s="16">
        <f>75291140.46+15800000+16866.67</f>
        <v>91108007.129999995</v>
      </c>
      <c r="F13" s="16">
        <f>75205004.38+15800000+39375</f>
        <v>91044379.379999995</v>
      </c>
      <c r="G13" s="16">
        <f>75189681.1+15800000</f>
        <v>90989681.099999994</v>
      </c>
      <c r="H13" s="12">
        <f>75702786.02+16150000</f>
        <v>91852786.019999996</v>
      </c>
      <c r="I13" s="12">
        <f>77429500.69+16600000</f>
        <v>94029500.689999998</v>
      </c>
      <c r="J13" s="12"/>
      <c r="K13" s="27"/>
      <c r="L13" s="27"/>
      <c r="N13" s="27"/>
      <c r="P13" s="16">
        <f>+O13+N13+M13+L13+K13+I13+H13+G13+F13+D13+E13+J13</f>
        <v>550855865.37999988</v>
      </c>
    </row>
    <row r="14" spans="1:17" x14ac:dyDescent="0.25">
      <c r="A14" s="4" t="s">
        <v>3</v>
      </c>
      <c r="B14" s="12">
        <v>29880000</v>
      </c>
      <c r="C14" s="12">
        <v>29880000</v>
      </c>
      <c r="D14" s="16">
        <f>2342402+416500+7660435</f>
        <v>10419337</v>
      </c>
      <c r="E14" s="22">
        <f>2533722+350000+66500+7659850</f>
        <v>10610072</v>
      </c>
      <c r="F14" s="16">
        <f>2476550+350000+66500+7594505</f>
        <v>10487555</v>
      </c>
      <c r="G14" s="16">
        <f>2561784+350000+66500+7671005</f>
        <v>10649289</v>
      </c>
      <c r="H14" s="12">
        <f>2684660+350000+66500+7725627</f>
        <v>10826787</v>
      </c>
      <c r="I14" s="12">
        <f>3064641+350000+66500+7730510</f>
        <v>11211651</v>
      </c>
      <c r="J14" s="12"/>
      <c r="K14" s="30"/>
      <c r="L14" s="27"/>
      <c r="N14" s="27"/>
      <c r="P14" s="16">
        <f t="shared" ref="P14:P76" si="1">+O14+N14+M14+L14+K14+I14+H14+G14+F14+D14+E14+J14</f>
        <v>64204691</v>
      </c>
    </row>
    <row r="15" spans="1:17" x14ac:dyDescent="0.25">
      <c r="A15" s="4" t="s">
        <v>4</v>
      </c>
      <c r="B15" s="12">
        <v>450000</v>
      </c>
      <c r="C15" s="12">
        <v>450000</v>
      </c>
      <c r="D15" s="16">
        <v>76280.460000000006</v>
      </c>
      <c r="E15" s="16">
        <v>145908.62</v>
      </c>
      <c r="F15" s="16">
        <v>68371.19</v>
      </c>
      <c r="G15" s="16">
        <f>95429.02+13907.29</f>
        <v>109336.31</v>
      </c>
      <c r="H15" s="12">
        <v>161441.51</v>
      </c>
      <c r="I15" s="12">
        <f>196120.86+79466.62</f>
        <v>275587.48</v>
      </c>
      <c r="J15" s="12"/>
      <c r="K15" s="31"/>
      <c r="L15" s="27"/>
      <c r="N15" s="27"/>
      <c r="P15" s="16">
        <f>+O15+N15+M15+L15+K15+I15+H15+G15+F15+D15+E15+J15</f>
        <v>836925.57</v>
      </c>
      <c r="Q15" s="9"/>
    </row>
    <row r="16" spans="1:17" x14ac:dyDescent="0.25">
      <c r="A16" s="4" t="s">
        <v>5</v>
      </c>
      <c r="B16" s="12">
        <v>0</v>
      </c>
      <c r="C16" s="12">
        <v>0</v>
      </c>
      <c r="D16" s="16">
        <v>0</v>
      </c>
      <c r="E16" s="16">
        <v>0</v>
      </c>
      <c r="F16" s="16">
        <v>0</v>
      </c>
      <c r="G16" s="16">
        <v>0</v>
      </c>
      <c r="H16" s="12"/>
      <c r="I16" s="12"/>
      <c r="J16" s="12"/>
      <c r="K16" s="27"/>
      <c r="L16" s="33"/>
      <c r="N16" s="27"/>
      <c r="P16" s="16">
        <f t="shared" si="1"/>
        <v>0</v>
      </c>
    </row>
    <row r="17" spans="1:16" x14ac:dyDescent="0.25">
      <c r="A17" s="4" t="s">
        <v>6</v>
      </c>
      <c r="B17" s="12">
        <f>19323121.8+3026424</f>
        <v>22349545.800000001</v>
      </c>
      <c r="C17" s="12">
        <f>19323121.8+3026424</f>
        <v>22349545.800000001</v>
      </c>
      <c r="D17" s="16">
        <f>1575484.48+244438.1</f>
        <v>1819922.58</v>
      </c>
      <c r="E17" s="16">
        <f>1647160.54+255558.58</f>
        <v>1902719.12</v>
      </c>
      <c r="F17" s="16">
        <f>1638327.29+254397.57</f>
        <v>1892724.86</v>
      </c>
      <c r="G17" s="16">
        <f>1631863.61+253185.27</f>
        <v>1885048.8800000001</v>
      </c>
      <c r="H17" s="12">
        <f>1664423.32+258236.96</f>
        <v>1922660.28</v>
      </c>
      <c r="I17" s="12">
        <f>1745121.78+271386.12</f>
        <v>2016507.9</v>
      </c>
      <c r="J17" s="12"/>
      <c r="K17" s="30"/>
      <c r="L17" s="27"/>
      <c r="N17" s="27"/>
      <c r="P17" s="16">
        <f>+O17+N17+M17+L17+K17+I17+H17+G17+F17+D17+E17+J17</f>
        <v>11439583.620000001</v>
      </c>
    </row>
    <row r="18" spans="1:16" x14ac:dyDescent="0.25">
      <c r="A18" s="3" t="s">
        <v>7</v>
      </c>
      <c r="B18" s="15">
        <f>+B19+B20+B21+B22+B23+B24+B25+B26+B27</f>
        <v>106126525</v>
      </c>
      <c r="C18" s="15">
        <f t="shared" ref="C18" si="2">+C19+C20+C21+C22+C23+C24+C25+C26+C27</f>
        <v>116227347.48</v>
      </c>
      <c r="D18" s="15">
        <f t="shared" ref="D18:I18" si="3">+D19+D20+D21+D22+D23+D24+D25+D26+D27</f>
        <v>10739789.310000001</v>
      </c>
      <c r="E18" s="15">
        <f t="shared" si="3"/>
        <v>9555360.2300000004</v>
      </c>
      <c r="F18" s="15">
        <f t="shared" si="3"/>
        <v>10127367.93</v>
      </c>
      <c r="G18" s="15">
        <f t="shared" si="3"/>
        <v>11709371.579999998</v>
      </c>
      <c r="H18" s="15">
        <f t="shared" si="3"/>
        <v>13856330.530000001</v>
      </c>
      <c r="I18" s="15">
        <f t="shared" si="3"/>
        <v>126167389.22</v>
      </c>
      <c r="J18" s="24"/>
      <c r="K18" s="24"/>
      <c r="L18" s="24"/>
      <c r="M18" s="15"/>
      <c r="N18" s="24"/>
      <c r="O18" s="15"/>
      <c r="P18" s="15">
        <f>+O18+N18+M18+L18+K18+J18+I18+H18+G18+F18+E18+D18</f>
        <v>182155608.79999998</v>
      </c>
    </row>
    <row r="19" spans="1:16" x14ac:dyDescent="0.25">
      <c r="A19" s="4" t="s">
        <v>8</v>
      </c>
      <c r="B19" s="12">
        <v>43317325</v>
      </c>
      <c r="C19" s="12">
        <v>43317325</v>
      </c>
      <c r="D19" s="16">
        <v>4208438.78</v>
      </c>
      <c r="E19" s="16">
        <v>4081338.62</v>
      </c>
      <c r="F19" s="16">
        <v>4217152.57</v>
      </c>
      <c r="G19" s="16">
        <v>4062339.61</v>
      </c>
      <c r="H19" s="12">
        <v>4639024.2300000004</v>
      </c>
      <c r="I19" s="12">
        <v>4530319.09</v>
      </c>
      <c r="J19" s="12"/>
      <c r="K19" s="30"/>
      <c r="L19" s="27"/>
      <c r="N19" s="27"/>
      <c r="P19" s="16">
        <f t="shared" si="1"/>
        <v>25738612.900000002</v>
      </c>
    </row>
    <row r="20" spans="1:16" x14ac:dyDescent="0.25">
      <c r="A20" s="4" t="s">
        <v>9</v>
      </c>
      <c r="B20" s="12">
        <v>558000</v>
      </c>
      <c r="C20" s="12">
        <v>558000</v>
      </c>
      <c r="D20" s="16">
        <v>0</v>
      </c>
      <c r="E20" s="16">
        <v>0</v>
      </c>
      <c r="F20" s="16">
        <v>126285.9</v>
      </c>
      <c r="G20" s="16">
        <v>0</v>
      </c>
      <c r="H20" s="12">
        <v>0</v>
      </c>
      <c r="I20" s="12"/>
      <c r="J20" s="12"/>
      <c r="K20" s="30"/>
      <c r="L20" s="27"/>
      <c r="N20" s="27"/>
      <c r="P20" s="16">
        <f t="shared" si="1"/>
        <v>126285.9</v>
      </c>
    </row>
    <row r="21" spans="1:16" x14ac:dyDescent="0.25">
      <c r="A21" s="4" t="s">
        <v>10</v>
      </c>
      <c r="B21" s="12">
        <v>5515200</v>
      </c>
      <c r="C21" s="12">
        <v>5515200</v>
      </c>
      <c r="D21" s="16">
        <v>669020</v>
      </c>
      <c r="E21" s="16">
        <v>535700</v>
      </c>
      <c r="F21" s="16">
        <v>594200</v>
      </c>
      <c r="G21" s="16">
        <v>475860</v>
      </c>
      <c r="H21" s="12">
        <v>511300</v>
      </c>
      <c r="I21" s="12">
        <v>535100</v>
      </c>
      <c r="J21" s="12"/>
      <c r="K21" s="30"/>
      <c r="L21" s="27"/>
      <c r="N21" s="27"/>
      <c r="P21" s="16">
        <f t="shared" si="1"/>
        <v>3321180</v>
      </c>
    </row>
    <row r="22" spans="1:16" x14ac:dyDescent="0.25">
      <c r="A22" s="4" t="s">
        <v>11</v>
      </c>
      <c r="B22" s="12">
        <v>576000</v>
      </c>
      <c r="C22" s="12">
        <v>576000</v>
      </c>
      <c r="D22" s="16">
        <v>50000</v>
      </c>
      <c r="E22" s="16">
        <v>50000</v>
      </c>
      <c r="F22" s="16">
        <v>50460</v>
      </c>
      <c r="G22" s="16">
        <v>50000</v>
      </c>
      <c r="H22" s="12">
        <v>52000</v>
      </c>
      <c r="I22" s="12">
        <v>48000</v>
      </c>
      <c r="J22" s="12"/>
      <c r="K22" s="30"/>
      <c r="L22" s="27"/>
      <c r="N22" s="27"/>
      <c r="P22" s="16">
        <f t="shared" si="1"/>
        <v>300460</v>
      </c>
    </row>
    <row r="23" spans="1:16" x14ac:dyDescent="0.25">
      <c r="A23" s="4" t="s">
        <v>12</v>
      </c>
      <c r="B23" s="12">
        <v>11040000</v>
      </c>
      <c r="C23" s="12">
        <v>11040000</v>
      </c>
      <c r="D23" s="16">
        <v>765777.17</v>
      </c>
      <c r="E23" s="16">
        <v>981797.16</v>
      </c>
      <c r="F23" s="16">
        <v>1578456.08</v>
      </c>
      <c r="G23" s="16">
        <v>996874.52</v>
      </c>
      <c r="H23" s="12">
        <v>1193996.26</v>
      </c>
      <c r="I23" s="12">
        <v>109272393.26000001</v>
      </c>
      <c r="J23" s="12"/>
      <c r="K23" s="30"/>
      <c r="L23" s="27"/>
      <c r="N23" s="27"/>
      <c r="P23" s="16">
        <f t="shared" si="1"/>
        <v>114789294.45</v>
      </c>
    </row>
    <row r="24" spans="1:16" x14ac:dyDescent="0.25">
      <c r="A24" s="4" t="s">
        <v>13</v>
      </c>
      <c r="B24" s="12">
        <v>5520000</v>
      </c>
      <c r="C24" s="12">
        <v>5520000</v>
      </c>
      <c r="D24" s="16">
        <v>1049479.49</v>
      </c>
      <c r="E24" s="16">
        <v>63938.66</v>
      </c>
      <c r="F24" s="16">
        <v>122214.24</v>
      </c>
      <c r="G24" s="16">
        <v>12813.13</v>
      </c>
      <c r="H24" s="12">
        <v>346223.54</v>
      </c>
      <c r="I24" s="12">
        <v>296204.71000000002</v>
      </c>
      <c r="J24" s="12"/>
      <c r="K24" s="30"/>
      <c r="L24" s="27"/>
      <c r="N24" s="27"/>
      <c r="P24" s="16">
        <f t="shared" si="1"/>
        <v>1890873.7699999998</v>
      </c>
    </row>
    <row r="25" spans="1:16" x14ac:dyDescent="0.25">
      <c r="A25" s="4" t="s">
        <v>14</v>
      </c>
      <c r="B25" s="12">
        <v>0</v>
      </c>
      <c r="C25" s="12">
        <v>0</v>
      </c>
      <c r="D25" s="16">
        <v>6695</v>
      </c>
      <c r="E25" s="16">
        <v>936</v>
      </c>
      <c r="F25" s="16">
        <v>5505.6</v>
      </c>
      <c r="G25" s="16">
        <v>959513</v>
      </c>
      <c r="H25" s="12">
        <v>736</v>
      </c>
      <c r="I25" s="12">
        <v>1050</v>
      </c>
      <c r="J25" s="12"/>
      <c r="K25" s="30"/>
      <c r="L25" s="27"/>
      <c r="N25" s="27"/>
      <c r="P25" s="16">
        <f t="shared" si="1"/>
        <v>974435.6</v>
      </c>
    </row>
    <row r="26" spans="1:16" x14ac:dyDescent="0.25">
      <c r="A26" s="4" t="s">
        <v>105</v>
      </c>
      <c r="B26" s="12">
        <v>0</v>
      </c>
      <c r="C26" s="12">
        <v>10100822.48</v>
      </c>
      <c r="D26" s="16">
        <v>786993.87</v>
      </c>
      <c r="E26" s="16">
        <v>897141.79</v>
      </c>
      <c r="F26" s="16">
        <v>229708.54</v>
      </c>
      <c r="G26" s="16">
        <v>1982201.32</v>
      </c>
      <c r="H26" s="12">
        <v>3871070.5</v>
      </c>
      <c r="I26" s="12">
        <v>8297122.1600000001</v>
      </c>
      <c r="J26" s="12"/>
      <c r="K26" s="30"/>
      <c r="L26" s="27"/>
      <c r="N26" s="27"/>
      <c r="P26" s="16">
        <f t="shared" si="1"/>
        <v>16064238.18</v>
      </c>
    </row>
    <row r="27" spans="1:16" x14ac:dyDescent="0.25">
      <c r="A27" s="4" t="s">
        <v>16</v>
      </c>
      <c r="B27" s="12">
        <v>39600000</v>
      </c>
      <c r="C27" s="12">
        <v>39600000</v>
      </c>
      <c r="D27" s="16">
        <v>3203385</v>
      </c>
      <c r="E27" s="16">
        <v>2944508</v>
      </c>
      <c r="F27" s="16">
        <v>3203385</v>
      </c>
      <c r="G27" s="16">
        <v>3169770</v>
      </c>
      <c r="H27" s="12">
        <v>3241980</v>
      </c>
      <c r="I27" s="12">
        <v>3187200</v>
      </c>
      <c r="J27" s="12"/>
      <c r="K27" s="27"/>
      <c r="L27" s="27"/>
      <c r="N27" s="27"/>
      <c r="P27" s="16">
        <f t="shared" si="1"/>
        <v>18950228</v>
      </c>
    </row>
    <row r="28" spans="1:16" x14ac:dyDescent="0.25">
      <c r="A28" s="3" t="s">
        <v>17</v>
      </c>
      <c r="B28" s="15">
        <f t="shared" ref="B28:I28" si="4">+B29+B30+B31+B32+B33+B34+B35+B36+B37</f>
        <v>73759603.319999993</v>
      </c>
      <c r="C28" s="15">
        <f t="shared" si="4"/>
        <v>73759603.319999993</v>
      </c>
      <c r="D28" s="15">
        <f t="shared" si="4"/>
        <v>9557192.3299999982</v>
      </c>
      <c r="E28" s="15">
        <f t="shared" si="4"/>
        <v>11733515.380000001</v>
      </c>
      <c r="F28" s="15">
        <f t="shared" si="4"/>
        <v>10720335.380000001</v>
      </c>
      <c r="G28" s="15">
        <f t="shared" si="4"/>
        <v>4739676.8600000003</v>
      </c>
      <c r="H28" s="15">
        <f t="shared" si="4"/>
        <v>14594178.820000002</v>
      </c>
      <c r="I28" s="15">
        <f t="shared" si="4"/>
        <v>15453785.02</v>
      </c>
      <c r="J28" s="24"/>
      <c r="K28" s="24"/>
      <c r="L28" s="24"/>
      <c r="M28" s="15"/>
      <c r="N28" s="24"/>
      <c r="O28" s="15"/>
      <c r="P28" s="15">
        <f>+O28+N28+M28+L28+K28+J28+I28+H28+G28+F28+E28+D28</f>
        <v>66798683.790000007</v>
      </c>
    </row>
    <row r="29" spans="1:16" x14ac:dyDescent="0.25">
      <c r="A29" s="4" t="s">
        <v>18</v>
      </c>
      <c r="B29" s="12">
        <v>6533220</v>
      </c>
      <c r="C29" s="12">
        <v>6533220</v>
      </c>
      <c r="D29" s="16">
        <v>1903681.1</v>
      </c>
      <c r="E29" s="16">
        <v>367445.9</v>
      </c>
      <c r="F29" s="16">
        <v>671400.4</v>
      </c>
      <c r="G29" s="16">
        <v>3135.9</v>
      </c>
      <c r="H29" s="12">
        <v>377240.1</v>
      </c>
      <c r="I29" s="12">
        <v>0</v>
      </c>
      <c r="J29" s="12"/>
      <c r="K29" s="30"/>
      <c r="L29" s="27"/>
      <c r="N29" s="27"/>
      <c r="P29" s="16">
        <f t="shared" si="1"/>
        <v>3322903.4</v>
      </c>
    </row>
    <row r="30" spans="1:16" x14ac:dyDescent="0.25">
      <c r="A30" s="4" t="s">
        <v>19</v>
      </c>
      <c r="B30" s="12">
        <v>0</v>
      </c>
      <c r="C30" s="12">
        <v>0</v>
      </c>
      <c r="D30" s="16">
        <v>1063475</v>
      </c>
      <c r="E30" s="16">
        <v>2578.3000000000002</v>
      </c>
      <c r="F30" s="16">
        <v>3463133.7</v>
      </c>
      <c r="G30" s="16">
        <v>163253</v>
      </c>
      <c r="H30" s="12">
        <v>7048448.0499999998</v>
      </c>
      <c r="I30" s="12">
        <v>3936100</v>
      </c>
      <c r="J30" s="12"/>
      <c r="K30" s="32"/>
      <c r="L30" s="27"/>
      <c r="N30" s="27"/>
      <c r="P30" s="16">
        <f t="shared" si="1"/>
        <v>15676988.050000001</v>
      </c>
    </row>
    <row r="31" spans="1:16" x14ac:dyDescent="0.25">
      <c r="A31" s="4" t="s">
        <v>20</v>
      </c>
      <c r="B31" s="12">
        <v>0</v>
      </c>
      <c r="C31" s="12">
        <v>0</v>
      </c>
      <c r="D31" s="16">
        <v>0</v>
      </c>
      <c r="E31" s="16">
        <v>21000</v>
      </c>
      <c r="F31" s="16">
        <v>165354.99</v>
      </c>
      <c r="G31" s="16">
        <v>283130</v>
      </c>
      <c r="H31" s="12">
        <v>114883.25</v>
      </c>
      <c r="I31" s="12">
        <v>147500</v>
      </c>
      <c r="J31" s="12"/>
      <c r="K31" s="31"/>
      <c r="L31" s="27"/>
      <c r="N31" s="27"/>
      <c r="P31" s="16">
        <f t="shared" si="1"/>
        <v>731868.24</v>
      </c>
    </row>
    <row r="32" spans="1:16" x14ac:dyDescent="0.25">
      <c r="A32" s="4" t="s">
        <v>21</v>
      </c>
      <c r="B32" s="12">
        <v>0</v>
      </c>
      <c r="C32" s="12">
        <v>0</v>
      </c>
      <c r="D32" s="16">
        <v>0</v>
      </c>
      <c r="E32" s="16">
        <v>2872561.84</v>
      </c>
      <c r="F32" s="16">
        <v>0</v>
      </c>
      <c r="G32" s="16">
        <v>0</v>
      </c>
      <c r="H32" s="12">
        <v>1050010.46</v>
      </c>
      <c r="I32" s="12">
        <v>0</v>
      </c>
      <c r="J32" s="12"/>
      <c r="K32" s="27"/>
      <c r="L32" s="27"/>
      <c r="N32" s="27"/>
      <c r="P32" s="16">
        <f t="shared" si="1"/>
        <v>3922572.3</v>
      </c>
    </row>
    <row r="33" spans="1:16" x14ac:dyDescent="0.25">
      <c r="A33" s="4" t="s">
        <v>106</v>
      </c>
      <c r="B33" s="12">
        <v>0</v>
      </c>
      <c r="C33" s="12">
        <v>0</v>
      </c>
      <c r="D33" s="16">
        <v>74235.759999999995</v>
      </c>
      <c r="E33" s="16">
        <v>1298</v>
      </c>
      <c r="F33" s="16">
        <v>4023.58</v>
      </c>
      <c r="G33" s="16">
        <v>151553.95000000001</v>
      </c>
      <c r="H33" s="12">
        <v>2721.8</v>
      </c>
      <c r="I33" s="12">
        <v>2905.5</v>
      </c>
      <c r="J33" s="12"/>
      <c r="K33" s="32"/>
      <c r="L33" s="27"/>
      <c r="N33" s="27"/>
      <c r="P33" s="16">
        <f t="shared" si="1"/>
        <v>236738.58999999997</v>
      </c>
    </row>
    <row r="34" spans="1:16" x14ac:dyDescent="0.25">
      <c r="A34" s="4" t="s">
        <v>23</v>
      </c>
      <c r="B34" s="12">
        <v>0</v>
      </c>
      <c r="C34" s="12">
        <v>0</v>
      </c>
      <c r="D34" s="16">
        <v>17628.939999999999</v>
      </c>
      <c r="E34" s="16">
        <v>11017.54</v>
      </c>
      <c r="F34" s="16">
        <v>17334.97</v>
      </c>
      <c r="G34" s="16">
        <v>3280484.9</v>
      </c>
      <c r="H34" s="12">
        <v>9987.24</v>
      </c>
      <c r="I34" s="12">
        <v>6057.92</v>
      </c>
      <c r="J34" s="12"/>
      <c r="K34" s="32"/>
      <c r="L34" s="27"/>
      <c r="N34" s="27"/>
      <c r="P34" s="16">
        <f t="shared" si="1"/>
        <v>3342511.5100000002</v>
      </c>
    </row>
    <row r="35" spans="1:16" x14ac:dyDescent="0.25">
      <c r="A35" s="4" t="s">
        <v>24</v>
      </c>
      <c r="B35" s="12">
        <v>57638400</v>
      </c>
      <c r="C35" s="12">
        <v>57638400</v>
      </c>
      <c r="D35" s="16">
        <v>5642866.5999999996</v>
      </c>
      <c r="E35" s="16">
        <v>8453101.8000000007</v>
      </c>
      <c r="F35" s="16">
        <v>5148275</v>
      </c>
      <c r="G35" s="16">
        <v>554452.44999999995</v>
      </c>
      <c r="H35" s="12">
        <v>5439222.8600000003</v>
      </c>
      <c r="I35" s="12">
        <v>10699037.699999999</v>
      </c>
      <c r="J35" s="12"/>
      <c r="K35" s="32"/>
      <c r="L35" s="27"/>
      <c r="N35" s="27"/>
      <c r="P35" s="16">
        <f t="shared" si="1"/>
        <v>35936956.409999996</v>
      </c>
    </row>
    <row r="36" spans="1:16" x14ac:dyDescent="0.25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G36" s="16">
        <v>0</v>
      </c>
      <c r="H36" s="12">
        <v>0</v>
      </c>
      <c r="I36" s="12">
        <v>0</v>
      </c>
      <c r="J36" s="12"/>
      <c r="K36" s="27"/>
      <c r="L36" s="27"/>
      <c r="N36" s="27"/>
      <c r="P36" s="16">
        <f t="shared" si="1"/>
        <v>0</v>
      </c>
    </row>
    <row r="37" spans="1:16" x14ac:dyDescent="0.25">
      <c r="A37" s="4" t="s">
        <v>26</v>
      </c>
      <c r="B37" s="12">
        <v>9587983.3200000003</v>
      </c>
      <c r="C37" s="12">
        <v>9587983.3200000003</v>
      </c>
      <c r="D37" s="16">
        <v>855304.93</v>
      </c>
      <c r="E37" s="16">
        <v>4512</v>
      </c>
      <c r="F37" s="16">
        <v>1250812.74</v>
      </c>
      <c r="G37" s="16">
        <v>303666.65999999997</v>
      </c>
      <c r="H37" s="12">
        <v>551665.06000000006</v>
      </c>
      <c r="I37" s="12">
        <v>662183.9</v>
      </c>
      <c r="J37" s="12"/>
      <c r="K37" s="30"/>
      <c r="L37" s="27"/>
      <c r="N37" s="27"/>
      <c r="P37" s="16">
        <f t="shared" si="1"/>
        <v>3628145.29</v>
      </c>
    </row>
    <row r="38" spans="1:16" x14ac:dyDescent="0.25">
      <c r="A38" s="3" t="s">
        <v>27</v>
      </c>
      <c r="B38" s="15">
        <f>+B39+B40+B42+B43+B41+B44+B45+B46</f>
        <v>5352000</v>
      </c>
      <c r="C38" s="15">
        <f>+C39+C40+C42+C43+C41+C44+C45+C46</f>
        <v>5352000</v>
      </c>
      <c r="D38" s="15">
        <f t="shared" ref="D38:I38" si="5">+D39+D40+D41+D42+D43+D44+D45+D46</f>
        <v>666975</v>
      </c>
      <c r="E38" s="15">
        <f t="shared" si="5"/>
        <v>339225.46</v>
      </c>
      <c r="F38" s="15">
        <f t="shared" si="5"/>
        <v>796626.93</v>
      </c>
      <c r="G38" s="15">
        <f t="shared" si="5"/>
        <v>173802.93</v>
      </c>
      <c r="H38" s="15">
        <f t="shared" si="5"/>
        <v>1304768.7</v>
      </c>
      <c r="I38" s="15">
        <f t="shared" si="5"/>
        <v>503490.47</v>
      </c>
      <c r="J38" s="25"/>
      <c r="K38" s="25"/>
      <c r="L38" s="25"/>
      <c r="M38" s="15"/>
      <c r="N38" s="25"/>
      <c r="O38" s="15"/>
      <c r="P38" s="15">
        <f>+O38+N38+M38+L38+K38+J38+I38+H38+G38+F38+E38+D38</f>
        <v>3784889.4899999998</v>
      </c>
    </row>
    <row r="39" spans="1:16" x14ac:dyDescent="0.25">
      <c r="A39" s="4" t="s">
        <v>28</v>
      </c>
      <c r="B39" s="12">
        <f>5352000-348000</f>
        <v>5004000</v>
      </c>
      <c r="C39" s="12">
        <f>5352000-348000</f>
        <v>5004000</v>
      </c>
      <c r="D39" s="16">
        <f>666975-28975</f>
        <v>638000</v>
      </c>
      <c r="E39" s="16">
        <v>339225.46</v>
      </c>
      <c r="F39" s="16">
        <v>796626.93</v>
      </c>
      <c r="G39" s="16">
        <f>173802.93-27750</f>
        <v>146052.93</v>
      </c>
      <c r="H39" s="12">
        <f>1304768.7-27750</f>
        <v>1277018.7</v>
      </c>
      <c r="I39" s="12">
        <v>503490.47</v>
      </c>
      <c r="J39" s="12"/>
      <c r="K39" s="30"/>
      <c r="L39" s="27"/>
      <c r="N39" s="27"/>
      <c r="P39" s="16">
        <f t="shared" si="1"/>
        <v>3700414.4899999998</v>
      </c>
    </row>
    <row r="40" spans="1:16" x14ac:dyDescent="0.25">
      <c r="A40" s="4" t="s">
        <v>29</v>
      </c>
      <c r="B40" s="12">
        <v>0</v>
      </c>
      <c r="C40" s="12">
        <v>0</v>
      </c>
      <c r="D40" s="16">
        <v>0</v>
      </c>
      <c r="E40" s="16">
        <v>0</v>
      </c>
      <c r="F40" s="16">
        <v>0</v>
      </c>
      <c r="G40" s="16">
        <v>0</v>
      </c>
      <c r="H40" s="12">
        <v>0</v>
      </c>
      <c r="I40" s="12">
        <v>0</v>
      </c>
      <c r="J40" s="12"/>
      <c r="K40" s="27"/>
      <c r="L40" s="27"/>
      <c r="N40" s="27"/>
      <c r="P40" s="16">
        <f t="shared" si="1"/>
        <v>0</v>
      </c>
    </row>
    <row r="41" spans="1:16" x14ac:dyDescent="0.25">
      <c r="A41" s="4" t="s">
        <v>30</v>
      </c>
      <c r="B41" s="12">
        <v>0</v>
      </c>
      <c r="C41" s="12">
        <v>0</v>
      </c>
      <c r="D41" s="16">
        <v>0</v>
      </c>
      <c r="E41" s="16">
        <v>0</v>
      </c>
      <c r="F41" s="16">
        <v>0</v>
      </c>
      <c r="G41" s="16">
        <v>0</v>
      </c>
      <c r="H41" s="12">
        <v>0</v>
      </c>
      <c r="I41" s="12">
        <v>0</v>
      </c>
      <c r="J41" s="12"/>
      <c r="K41" s="27"/>
      <c r="L41" s="27"/>
      <c r="N41" s="27"/>
      <c r="P41" s="16">
        <f t="shared" si="1"/>
        <v>0</v>
      </c>
    </row>
    <row r="42" spans="1:16" x14ac:dyDescent="0.25">
      <c r="A42" s="4" t="s">
        <v>31</v>
      </c>
      <c r="B42" s="12">
        <v>348000</v>
      </c>
      <c r="C42" s="12">
        <v>348000</v>
      </c>
      <c r="D42" s="16">
        <v>28975</v>
      </c>
      <c r="E42" s="16">
        <v>0</v>
      </c>
      <c r="G42" s="16">
        <v>27750</v>
      </c>
      <c r="H42" s="12">
        <v>27750</v>
      </c>
      <c r="I42" s="12">
        <v>0</v>
      </c>
      <c r="J42" s="12"/>
      <c r="K42" s="33"/>
      <c r="L42" s="12"/>
      <c r="N42" s="12"/>
      <c r="P42" s="16">
        <f t="shared" si="1"/>
        <v>84475</v>
      </c>
    </row>
    <row r="43" spans="1:16" x14ac:dyDescent="0.25">
      <c r="A43" s="4" t="s">
        <v>32</v>
      </c>
      <c r="B43" s="12">
        <v>0</v>
      </c>
      <c r="C43" s="12">
        <v>0</v>
      </c>
      <c r="D43" s="16">
        <v>0</v>
      </c>
      <c r="E43" s="16">
        <v>0</v>
      </c>
      <c r="F43" s="16">
        <v>0</v>
      </c>
      <c r="G43" s="16">
        <v>0</v>
      </c>
      <c r="H43" s="12">
        <v>0</v>
      </c>
      <c r="I43" s="12">
        <v>0</v>
      </c>
      <c r="J43" s="12"/>
      <c r="K43" s="27"/>
      <c r="L43" s="27"/>
      <c r="M43" s="27"/>
      <c r="N43" s="27"/>
      <c r="P43" s="16">
        <f t="shared" si="1"/>
        <v>0</v>
      </c>
    </row>
    <row r="44" spans="1:16" x14ac:dyDescent="0.25">
      <c r="A44" s="4" t="s">
        <v>33</v>
      </c>
      <c r="B44" s="12">
        <v>0</v>
      </c>
      <c r="C44" s="12">
        <v>0</v>
      </c>
      <c r="D44" s="16">
        <v>0</v>
      </c>
      <c r="E44" s="16">
        <v>0</v>
      </c>
      <c r="F44" s="16">
        <v>0</v>
      </c>
      <c r="G44" s="16">
        <v>0</v>
      </c>
      <c r="H44" s="12">
        <v>0</v>
      </c>
      <c r="I44" s="12">
        <v>0</v>
      </c>
      <c r="J44" s="12"/>
      <c r="K44" s="27"/>
      <c r="L44" s="27"/>
      <c r="M44" s="27"/>
      <c r="N44" s="27"/>
      <c r="P44" s="16">
        <f t="shared" si="1"/>
        <v>0</v>
      </c>
    </row>
    <row r="45" spans="1:16" x14ac:dyDescent="0.25">
      <c r="A45" s="4" t="s">
        <v>34</v>
      </c>
      <c r="B45" s="12">
        <v>0</v>
      </c>
      <c r="C45" s="12">
        <v>0</v>
      </c>
      <c r="D45" s="16">
        <v>0</v>
      </c>
      <c r="E45" s="16">
        <v>0</v>
      </c>
      <c r="F45" s="16">
        <v>0</v>
      </c>
      <c r="G45" s="16">
        <v>0</v>
      </c>
      <c r="H45" s="12">
        <v>0</v>
      </c>
      <c r="I45" s="12">
        <v>0</v>
      </c>
      <c r="J45" s="12"/>
      <c r="K45" s="27"/>
      <c r="L45" s="27"/>
      <c r="M45" s="27"/>
      <c r="N45" s="27"/>
      <c r="P45" s="16">
        <f t="shared" si="1"/>
        <v>0</v>
      </c>
    </row>
    <row r="46" spans="1:16" x14ac:dyDescent="0.25">
      <c r="A46" s="4" t="s">
        <v>35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3">
        <v>0</v>
      </c>
      <c r="I46" s="13">
        <v>0</v>
      </c>
      <c r="J46" s="13"/>
      <c r="K46" s="13"/>
      <c r="L46" s="13"/>
      <c r="M46" s="13"/>
      <c r="N46" s="13"/>
      <c r="P46" s="16">
        <f>+O45+N45+M45+L45+K45+I45+H45+G45+F45+D45+E45+J45</f>
        <v>0</v>
      </c>
    </row>
    <row r="47" spans="1:16" x14ac:dyDescent="0.25">
      <c r="A47" s="3" t="s">
        <v>36</v>
      </c>
      <c r="B47" s="15">
        <f>+B48+B49+B50+B51+B52+B53</f>
        <v>0</v>
      </c>
      <c r="C47" s="15">
        <f>+C48+C49+C50+C51+C52+C53</f>
        <v>0</v>
      </c>
      <c r="D47" s="15">
        <f>+D48+D49+D51+D50+D52+D53</f>
        <v>0</v>
      </c>
      <c r="E47" s="15">
        <f>+E48+E49+E51+E50+E52+E53</f>
        <v>0</v>
      </c>
      <c r="F47" s="15">
        <f>+F48+F49+F51+F50+F52+F53</f>
        <v>0</v>
      </c>
      <c r="G47" s="15">
        <f>+G48+G49+G51+G50+G52+G53</f>
        <v>0</v>
      </c>
      <c r="H47" s="12">
        <v>0</v>
      </c>
      <c r="I47" s="12">
        <v>0</v>
      </c>
      <c r="J47" s="12"/>
      <c r="K47" s="27"/>
      <c r="L47" s="27"/>
      <c r="M47" s="27"/>
      <c r="N47" s="27"/>
      <c r="P47" s="16">
        <f t="shared" si="1"/>
        <v>0</v>
      </c>
    </row>
    <row r="48" spans="1:16" x14ac:dyDescent="0.25">
      <c r="A48" s="4" t="s">
        <v>37</v>
      </c>
      <c r="B48" s="12">
        <v>0</v>
      </c>
      <c r="C48" s="12">
        <v>0</v>
      </c>
      <c r="D48" s="16">
        <v>0</v>
      </c>
      <c r="E48" s="16">
        <v>0</v>
      </c>
      <c r="F48" s="16">
        <v>0</v>
      </c>
      <c r="G48" s="16">
        <v>0</v>
      </c>
      <c r="H48" s="12">
        <v>0</v>
      </c>
      <c r="I48" s="12">
        <v>0</v>
      </c>
      <c r="J48" s="12"/>
      <c r="K48" s="27"/>
      <c r="L48" s="27"/>
      <c r="M48" s="27"/>
      <c r="N48" s="27"/>
      <c r="P48" s="16">
        <f t="shared" si="1"/>
        <v>0</v>
      </c>
    </row>
    <row r="49" spans="1:16" x14ac:dyDescent="0.25">
      <c r="A49" s="4" t="s">
        <v>38</v>
      </c>
      <c r="B49" s="12">
        <v>0</v>
      </c>
      <c r="C49" s="12">
        <v>0</v>
      </c>
      <c r="D49" s="16">
        <v>0</v>
      </c>
      <c r="E49" s="16">
        <v>0</v>
      </c>
      <c r="F49" s="16">
        <v>0</v>
      </c>
      <c r="G49" s="16">
        <v>0</v>
      </c>
      <c r="H49" s="12">
        <v>0</v>
      </c>
      <c r="I49" s="12">
        <v>0</v>
      </c>
      <c r="J49" s="12"/>
      <c r="K49" s="27"/>
      <c r="L49" s="27"/>
      <c r="M49" s="27"/>
      <c r="N49" s="27"/>
      <c r="P49" s="16">
        <f t="shared" si="1"/>
        <v>0</v>
      </c>
    </row>
    <row r="50" spans="1:16" x14ac:dyDescent="0.25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/>
      <c r="K50" s="27"/>
      <c r="L50" s="27"/>
      <c r="M50" s="27"/>
      <c r="N50" s="27"/>
      <c r="P50" s="16">
        <f t="shared" si="1"/>
        <v>0</v>
      </c>
    </row>
    <row r="51" spans="1:16" x14ac:dyDescent="0.25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/>
      <c r="K51" s="27"/>
      <c r="L51" s="27"/>
      <c r="M51" s="27"/>
      <c r="N51" s="27"/>
      <c r="P51" s="16">
        <f t="shared" si="1"/>
        <v>0</v>
      </c>
    </row>
    <row r="52" spans="1:16" x14ac:dyDescent="0.25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/>
      <c r="K52" s="27"/>
      <c r="L52" s="27"/>
      <c r="M52" s="27"/>
      <c r="N52" s="27"/>
      <c r="P52" s="16">
        <f t="shared" si="1"/>
        <v>0</v>
      </c>
    </row>
    <row r="53" spans="1:16" x14ac:dyDescent="0.25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/>
      <c r="K53" s="27"/>
      <c r="L53" s="27"/>
      <c r="M53" s="27"/>
      <c r="N53" s="27"/>
      <c r="P53" s="16">
        <f t="shared" si="1"/>
        <v>0</v>
      </c>
    </row>
    <row r="54" spans="1:16" x14ac:dyDescent="0.25">
      <c r="A54" s="3" t="s">
        <v>43</v>
      </c>
      <c r="B54" s="13">
        <f>+B55+B56+B57+B58+B59+B60+B61+B62+B63</f>
        <v>8605867.4399999995</v>
      </c>
      <c r="C54" s="13">
        <f t="shared" ref="C54" si="6">+C55+C56+C57+C58+C59+C60+C61+C62+C63</f>
        <v>8605867.4399999995</v>
      </c>
      <c r="D54" s="13">
        <f>+D55+D56+D57+D58+D59+D60+D61+D62+D63</f>
        <v>97066.25</v>
      </c>
      <c r="E54" s="13">
        <f>+E55+E56+E57+E58+E59+E60+E61+E62+E63</f>
        <v>1185851.6200000001</v>
      </c>
      <c r="F54" s="13">
        <f>+F55+F56+F57+F58+F59+F60+F61+F62+F63</f>
        <v>1594983.51</v>
      </c>
      <c r="G54" s="13">
        <f>+G55+G56+G57+G58+G59+G60+G61+G62+G63</f>
        <v>1276293.28</v>
      </c>
      <c r="H54" s="13">
        <f>+H55+H56+H57+H58+H59+H60+H61+H62+H63</f>
        <v>54260164.829999998</v>
      </c>
      <c r="I54" s="13">
        <f>+I55+I56+I57+I58+I59+I60+I61+I62+I63+I64+I65+I66+I67+I68</f>
        <v>35921939.829999998</v>
      </c>
      <c r="J54" s="25"/>
      <c r="K54" s="25"/>
      <c r="L54" s="25"/>
      <c r="M54" s="13"/>
      <c r="N54" s="25"/>
      <c r="O54" s="13"/>
      <c r="P54" s="15">
        <f>+O54+N54+M54+L54+K54+J54+I54+H54+G54+F54+E54+D54</f>
        <v>94336299.320000008</v>
      </c>
    </row>
    <row r="55" spans="1:16" x14ac:dyDescent="0.25">
      <c r="A55" s="4" t="s">
        <v>44</v>
      </c>
      <c r="B55" s="12">
        <v>5602800</v>
      </c>
      <c r="C55" s="12">
        <v>5602800</v>
      </c>
      <c r="D55" s="16">
        <v>0</v>
      </c>
      <c r="E55" s="16">
        <v>1185851.6200000001</v>
      </c>
      <c r="F55" s="16">
        <v>1594983.51</v>
      </c>
      <c r="G55" s="16">
        <v>11782.3</v>
      </c>
      <c r="H55" s="12">
        <v>903290</v>
      </c>
      <c r="I55" s="12">
        <v>0</v>
      </c>
      <c r="J55" s="12"/>
      <c r="K55" s="33"/>
      <c r="L55" s="27"/>
      <c r="N55" s="27"/>
      <c r="P55" s="16">
        <f t="shared" si="1"/>
        <v>3695907.43</v>
      </c>
    </row>
    <row r="56" spans="1:16" x14ac:dyDescent="0.25">
      <c r="A56" s="4" t="s">
        <v>107</v>
      </c>
      <c r="B56" s="12">
        <v>2400000</v>
      </c>
      <c r="C56" s="12">
        <v>2400000</v>
      </c>
      <c r="D56" s="16">
        <v>0</v>
      </c>
      <c r="E56" s="16">
        <v>0</v>
      </c>
      <c r="F56" s="16">
        <v>0</v>
      </c>
      <c r="G56" s="16">
        <v>0</v>
      </c>
      <c r="H56" s="12">
        <v>0</v>
      </c>
      <c r="I56" s="12">
        <v>0</v>
      </c>
      <c r="J56" s="12"/>
      <c r="K56" s="33"/>
      <c r="L56" s="27"/>
      <c r="M56" s="27"/>
      <c r="N56" s="27"/>
      <c r="O56" s="27"/>
      <c r="P56" s="16">
        <f t="shared" si="1"/>
        <v>0</v>
      </c>
    </row>
    <row r="57" spans="1:16" x14ac:dyDescent="0.25">
      <c r="A57" s="4" t="s">
        <v>46</v>
      </c>
      <c r="B57" s="12">
        <v>603067.43999999994</v>
      </c>
      <c r="C57" s="12">
        <v>603067.43999999994</v>
      </c>
      <c r="D57" s="16">
        <v>0</v>
      </c>
      <c r="E57" s="16">
        <v>0</v>
      </c>
      <c r="F57" s="16">
        <v>0</v>
      </c>
      <c r="G57" s="16">
        <v>0</v>
      </c>
      <c r="H57" s="12">
        <v>0</v>
      </c>
      <c r="I57" s="12">
        <v>0</v>
      </c>
      <c r="J57" s="27"/>
      <c r="K57" s="27"/>
      <c r="L57" s="27"/>
      <c r="M57" s="27"/>
      <c r="N57" s="27"/>
      <c r="O57" s="27"/>
      <c r="P57" s="16">
        <f t="shared" si="1"/>
        <v>0</v>
      </c>
    </row>
    <row r="58" spans="1:16" x14ac:dyDescent="0.25">
      <c r="A58" s="4" t="s">
        <v>47</v>
      </c>
      <c r="B58" s="12">
        <v>0</v>
      </c>
      <c r="C58" s="12">
        <v>0</v>
      </c>
      <c r="D58" s="16">
        <v>0</v>
      </c>
      <c r="E58" s="16">
        <v>0</v>
      </c>
      <c r="F58" s="16">
        <v>0</v>
      </c>
      <c r="G58" s="16">
        <v>0</v>
      </c>
      <c r="H58" s="12">
        <v>53356874.829999998</v>
      </c>
      <c r="I58" s="12">
        <v>0</v>
      </c>
      <c r="J58" s="27"/>
      <c r="K58" s="27"/>
      <c r="L58" s="27"/>
      <c r="M58" s="27"/>
      <c r="N58" s="27"/>
      <c r="O58" s="27"/>
      <c r="P58" s="16">
        <f t="shared" si="1"/>
        <v>53356874.829999998</v>
      </c>
    </row>
    <row r="59" spans="1:16" x14ac:dyDescent="0.25">
      <c r="A59" s="4" t="s">
        <v>48</v>
      </c>
      <c r="B59" s="12">
        <v>0</v>
      </c>
      <c r="C59" s="12">
        <v>0</v>
      </c>
      <c r="D59" s="16">
        <v>0</v>
      </c>
      <c r="E59" s="16">
        <v>0</v>
      </c>
      <c r="F59" s="16">
        <v>0</v>
      </c>
      <c r="G59" s="16">
        <v>1264510.98</v>
      </c>
      <c r="H59" s="12">
        <v>0</v>
      </c>
      <c r="I59" s="12">
        <v>0</v>
      </c>
      <c r="J59" s="27"/>
      <c r="K59" s="27"/>
      <c r="L59" s="27"/>
      <c r="M59" s="27"/>
      <c r="N59" s="27"/>
      <c r="O59" s="27"/>
      <c r="P59" s="16">
        <f t="shared" si="1"/>
        <v>1264510.98</v>
      </c>
    </row>
    <row r="60" spans="1:16" x14ac:dyDescent="0.25">
      <c r="A60" s="4" t="s">
        <v>49</v>
      </c>
      <c r="B60" s="12">
        <v>0</v>
      </c>
      <c r="C60" s="12">
        <v>0</v>
      </c>
      <c r="D60" s="16">
        <v>0</v>
      </c>
      <c r="E60" s="16">
        <v>0</v>
      </c>
      <c r="F60" s="16">
        <v>0</v>
      </c>
      <c r="G60" s="16">
        <v>0</v>
      </c>
      <c r="H60" s="12">
        <v>0</v>
      </c>
      <c r="I60" s="12">
        <v>0</v>
      </c>
      <c r="J60" s="27"/>
      <c r="K60" s="27"/>
      <c r="L60" s="27"/>
      <c r="M60" s="27"/>
      <c r="N60" s="27"/>
      <c r="O60" s="27"/>
      <c r="P60" s="16">
        <f t="shared" si="1"/>
        <v>0</v>
      </c>
    </row>
    <row r="61" spans="1:16" x14ac:dyDescent="0.25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>
        <v>0</v>
      </c>
      <c r="J61" s="12"/>
      <c r="K61" s="27"/>
      <c r="L61" s="27"/>
      <c r="M61" s="27"/>
      <c r="N61" s="27"/>
      <c r="O61" s="27"/>
      <c r="P61" s="16">
        <f t="shared" si="1"/>
        <v>0</v>
      </c>
    </row>
    <row r="62" spans="1:16" x14ac:dyDescent="0.25">
      <c r="A62" s="4" t="s">
        <v>51</v>
      </c>
      <c r="B62" s="12">
        <v>0</v>
      </c>
      <c r="C62" s="12">
        <v>0</v>
      </c>
      <c r="D62" s="16">
        <v>97066.25</v>
      </c>
      <c r="E62" s="16">
        <v>0</v>
      </c>
      <c r="F62" s="16">
        <v>0</v>
      </c>
      <c r="G62" s="16">
        <v>0</v>
      </c>
      <c r="H62" s="12">
        <v>0</v>
      </c>
      <c r="I62" s="12">
        <v>34692600</v>
      </c>
      <c r="J62" s="12"/>
      <c r="K62" s="27"/>
      <c r="L62" s="27"/>
      <c r="M62" s="27"/>
      <c r="N62" s="27"/>
      <c r="O62" s="27"/>
      <c r="P62" s="16">
        <f t="shared" si="1"/>
        <v>34789666.25</v>
      </c>
    </row>
    <row r="63" spans="1:16" x14ac:dyDescent="0.25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F63" s="16">
        <v>0</v>
      </c>
      <c r="G63" s="16">
        <v>0</v>
      </c>
      <c r="H63" s="12">
        <v>0</v>
      </c>
      <c r="I63" s="12">
        <v>0</v>
      </c>
      <c r="J63" s="12"/>
      <c r="K63" s="27"/>
      <c r="L63" s="27"/>
      <c r="M63" s="27"/>
      <c r="N63" s="27"/>
      <c r="O63" s="27"/>
      <c r="P63" s="16">
        <f t="shared" si="1"/>
        <v>0</v>
      </c>
    </row>
    <row r="64" spans="1:16" x14ac:dyDescent="0.25">
      <c r="A64" s="3" t="s">
        <v>53</v>
      </c>
      <c r="B64" s="15">
        <f>+B65+B66+B67+B68</f>
        <v>15000000</v>
      </c>
      <c r="C64" s="15">
        <f t="shared" ref="C64" si="7">+C65+C66+C67+C68</f>
        <v>15000000</v>
      </c>
      <c r="D64" s="15">
        <f>+D65+D66+D67+D68</f>
        <v>0</v>
      </c>
      <c r="E64" s="15">
        <f>+E65+E66+E67+E68</f>
        <v>0</v>
      </c>
      <c r="F64" s="15">
        <f>+F65+F66+F67+F68</f>
        <v>1738696.91</v>
      </c>
      <c r="G64" s="15">
        <f t="shared" ref="G64:H64" si="8">+G65+G66+G67+G68</f>
        <v>0</v>
      </c>
      <c r="H64" s="15">
        <f t="shared" si="8"/>
        <v>0</v>
      </c>
      <c r="I64" s="25">
        <v>0</v>
      </c>
      <c r="J64" s="25"/>
      <c r="K64" s="25"/>
      <c r="L64" s="25"/>
      <c r="M64" s="15"/>
      <c r="N64" s="34"/>
      <c r="O64" s="15"/>
      <c r="P64" s="15">
        <f>+O64+N64+M64+L64+K64+J64+I64+H64+G64+F64+E64+D64</f>
        <v>1738696.91</v>
      </c>
    </row>
    <row r="65" spans="1:16" x14ac:dyDescent="0.25">
      <c r="A65" s="4" t="s">
        <v>54</v>
      </c>
      <c r="B65" s="12">
        <v>15000000</v>
      </c>
      <c r="C65" s="12">
        <v>15000000</v>
      </c>
      <c r="D65" s="16">
        <v>0</v>
      </c>
      <c r="E65" s="16">
        <v>0</v>
      </c>
      <c r="F65" s="16">
        <v>1738696.91</v>
      </c>
      <c r="G65" s="16">
        <v>0</v>
      </c>
      <c r="H65" s="12">
        <v>0</v>
      </c>
      <c r="I65" s="12">
        <v>1229339.83</v>
      </c>
      <c r="J65" s="12"/>
      <c r="K65" s="27"/>
      <c r="L65" s="27"/>
      <c r="N65" s="27"/>
      <c r="P65" s="16">
        <f t="shared" si="1"/>
        <v>2968036.74</v>
      </c>
    </row>
    <row r="66" spans="1:16" x14ac:dyDescent="0.25">
      <c r="A66" s="4" t="s">
        <v>55</v>
      </c>
      <c r="B66" s="12">
        <v>0</v>
      </c>
      <c r="C66" s="12">
        <v>0</v>
      </c>
      <c r="D66" s="16">
        <v>0</v>
      </c>
      <c r="E66" s="16">
        <v>0</v>
      </c>
      <c r="F66" s="16">
        <v>0</v>
      </c>
      <c r="G66" s="16">
        <v>0</v>
      </c>
      <c r="H66" s="12">
        <v>0</v>
      </c>
      <c r="I66" s="12">
        <v>0</v>
      </c>
      <c r="J66" s="12"/>
      <c r="K66" s="27"/>
      <c r="L66" s="27"/>
      <c r="M66" s="27"/>
      <c r="N66" s="27"/>
      <c r="P66" s="16">
        <f t="shared" si="1"/>
        <v>0</v>
      </c>
    </row>
    <row r="67" spans="1:16" x14ac:dyDescent="0.25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>
        <v>0</v>
      </c>
      <c r="J67" s="12"/>
      <c r="K67" s="27"/>
      <c r="L67" s="27"/>
      <c r="M67" s="27"/>
      <c r="N67" s="27"/>
      <c r="P67" s="16">
        <f t="shared" si="1"/>
        <v>0</v>
      </c>
    </row>
    <row r="68" spans="1:16" x14ac:dyDescent="0.25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G68" s="16">
        <v>0</v>
      </c>
      <c r="H68" s="12">
        <v>0</v>
      </c>
      <c r="I68" s="12">
        <v>0</v>
      </c>
      <c r="J68" s="12"/>
      <c r="K68" s="27"/>
      <c r="L68" s="27"/>
      <c r="M68" s="27"/>
      <c r="N68" s="27"/>
      <c r="P68" s="16">
        <f t="shared" si="1"/>
        <v>0</v>
      </c>
    </row>
    <row r="69" spans="1:16" x14ac:dyDescent="0.25">
      <c r="A69" s="3" t="s">
        <v>58</v>
      </c>
      <c r="B69" s="15">
        <f>+B70+B71+B72</f>
        <v>2004000</v>
      </c>
      <c r="C69" s="15">
        <f t="shared" ref="C69" si="9">+C70+C71+C72</f>
        <v>2004000</v>
      </c>
      <c r="D69" s="15">
        <f t="shared" ref="D69:I69" si="10">+D70+D71+D72</f>
        <v>160000</v>
      </c>
      <c r="E69" s="15">
        <f t="shared" si="10"/>
        <v>160000</v>
      </c>
      <c r="F69" s="15">
        <f t="shared" si="10"/>
        <v>160000</v>
      </c>
      <c r="G69" s="15">
        <f t="shared" si="10"/>
        <v>160000</v>
      </c>
      <c r="H69" s="15">
        <f t="shared" si="10"/>
        <v>160000</v>
      </c>
      <c r="I69" s="15">
        <f t="shared" si="10"/>
        <v>160000</v>
      </c>
      <c r="J69" s="24"/>
      <c r="K69" s="24"/>
      <c r="L69" s="24"/>
      <c r="M69" s="15"/>
      <c r="N69" s="24"/>
      <c r="O69" s="15"/>
      <c r="P69" s="15">
        <f>+O69+N69+M69+L69+K69+J69+I69+H69+G69+F69+E69+D69</f>
        <v>960000</v>
      </c>
    </row>
    <row r="70" spans="1:16" x14ac:dyDescent="0.25">
      <c r="A70" s="4" t="s">
        <v>59</v>
      </c>
      <c r="B70" s="12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2">
        <v>0</v>
      </c>
      <c r="I70" s="12">
        <v>0</v>
      </c>
      <c r="J70" s="12"/>
      <c r="K70" s="27"/>
      <c r="L70" s="27"/>
      <c r="M70" s="27"/>
      <c r="N70" s="27"/>
      <c r="P70" s="16">
        <f t="shared" si="1"/>
        <v>0</v>
      </c>
    </row>
    <row r="71" spans="1:16" x14ac:dyDescent="0.25">
      <c r="A71" s="4" t="s">
        <v>60</v>
      </c>
      <c r="B71" s="12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2">
        <v>0</v>
      </c>
      <c r="I71" s="12">
        <v>0</v>
      </c>
      <c r="J71" s="12"/>
      <c r="K71" s="27"/>
      <c r="L71" s="27"/>
      <c r="M71" s="27"/>
      <c r="N71" s="27"/>
      <c r="P71" s="16">
        <f t="shared" si="1"/>
        <v>0</v>
      </c>
    </row>
    <row r="72" spans="1:16" x14ac:dyDescent="0.25">
      <c r="A72" s="14" t="s">
        <v>97</v>
      </c>
      <c r="B72" s="12">
        <v>2004000</v>
      </c>
      <c r="C72" s="12">
        <v>2004000</v>
      </c>
      <c r="D72" s="16">
        <v>160000</v>
      </c>
      <c r="E72" s="16">
        <v>160000</v>
      </c>
      <c r="F72" s="16">
        <v>160000</v>
      </c>
      <c r="G72" s="16">
        <v>160000</v>
      </c>
      <c r="H72" s="12">
        <v>160000</v>
      </c>
      <c r="I72" s="12">
        <v>160000</v>
      </c>
      <c r="J72" s="12"/>
      <c r="K72" s="27"/>
      <c r="L72" s="27"/>
      <c r="N72" s="27"/>
      <c r="P72" s="16">
        <f t="shared" si="1"/>
        <v>960000</v>
      </c>
    </row>
    <row r="73" spans="1:16" s="23" customFormat="1" x14ac:dyDescent="0.25">
      <c r="A73" s="3" t="s">
        <v>61</v>
      </c>
      <c r="B73" s="15">
        <f>+B74+B75+B76</f>
        <v>0</v>
      </c>
      <c r="C73" s="15">
        <f t="shared" ref="C73" si="11">+C74+C75+C76</f>
        <v>0</v>
      </c>
      <c r="D73" s="15">
        <f>+D74+D75+D76</f>
        <v>0</v>
      </c>
      <c r="E73" s="15">
        <v>0</v>
      </c>
      <c r="F73" s="15">
        <v>0</v>
      </c>
      <c r="G73" s="15"/>
      <c r="H73" s="15">
        <f>+H74+H75+H76</f>
        <v>0</v>
      </c>
      <c r="I73" s="13">
        <v>0</v>
      </c>
      <c r="J73" s="13"/>
      <c r="K73" s="27"/>
      <c r="L73" s="27"/>
      <c r="M73" s="27"/>
      <c r="N73" s="27"/>
      <c r="O73" s="15"/>
      <c r="P73" s="15">
        <f>+O73+N73+M73+L73+K73+J73+I73+H73+G73+F73+E73+D73</f>
        <v>0</v>
      </c>
    </row>
    <row r="74" spans="1:16" x14ac:dyDescent="0.25">
      <c r="A74" s="4" t="s">
        <v>62</v>
      </c>
      <c r="B74" s="12">
        <v>0</v>
      </c>
      <c r="C74" s="16">
        <v>0</v>
      </c>
      <c r="D74" s="16">
        <v>0</v>
      </c>
      <c r="E74" s="16">
        <v>0</v>
      </c>
      <c r="F74" s="16">
        <v>0</v>
      </c>
      <c r="H74" s="12">
        <v>0</v>
      </c>
      <c r="I74" s="12">
        <v>0</v>
      </c>
      <c r="J74" s="28"/>
      <c r="K74" s="27"/>
      <c r="L74" s="27"/>
      <c r="M74" s="27"/>
      <c r="N74" s="27"/>
      <c r="P74" s="16">
        <f t="shared" si="1"/>
        <v>0</v>
      </c>
    </row>
    <row r="75" spans="1:16" x14ac:dyDescent="0.25">
      <c r="A75" s="4" t="s">
        <v>63</v>
      </c>
      <c r="B75" s="12">
        <v>0</v>
      </c>
      <c r="C75" s="16">
        <v>0</v>
      </c>
      <c r="D75" s="16">
        <v>0</v>
      </c>
      <c r="E75" s="16">
        <v>0</v>
      </c>
      <c r="F75" s="16">
        <v>0</v>
      </c>
      <c r="H75" s="12">
        <v>0</v>
      </c>
      <c r="I75" s="12">
        <v>0</v>
      </c>
      <c r="J75" s="12"/>
      <c r="K75" s="27"/>
      <c r="L75" s="27"/>
      <c r="M75" s="27"/>
      <c r="N75" s="27"/>
      <c r="P75" s="16">
        <f t="shared" si="1"/>
        <v>0</v>
      </c>
    </row>
    <row r="76" spans="1:16" x14ac:dyDescent="0.25">
      <c r="A76" s="4" t="s">
        <v>64</v>
      </c>
      <c r="B76" s="12">
        <v>0</v>
      </c>
      <c r="C76" s="16">
        <v>0</v>
      </c>
      <c r="D76" s="16">
        <v>0</v>
      </c>
      <c r="E76" s="16">
        <v>0</v>
      </c>
      <c r="F76" s="16">
        <v>0</v>
      </c>
      <c r="H76" s="12">
        <v>0</v>
      </c>
      <c r="I76" s="12">
        <v>0</v>
      </c>
      <c r="J76" s="12"/>
      <c r="K76" s="27"/>
      <c r="L76" s="27"/>
      <c r="M76" s="27"/>
      <c r="N76" s="27"/>
      <c r="P76" s="16">
        <f t="shared" si="1"/>
        <v>0</v>
      </c>
    </row>
    <row r="77" spans="1:16" x14ac:dyDescent="0.25">
      <c r="A77" s="1" t="s">
        <v>69</v>
      </c>
      <c r="B77" s="17"/>
      <c r="C77" s="17"/>
      <c r="D77" s="17"/>
      <c r="E77" s="17"/>
      <c r="F77" s="17"/>
      <c r="G77" s="17"/>
      <c r="H77" s="15">
        <f>+H78+H79+H80</f>
        <v>0</v>
      </c>
      <c r="I77" s="17">
        <v>0</v>
      </c>
      <c r="J77" s="17"/>
      <c r="K77" s="17"/>
      <c r="L77" s="17"/>
      <c r="M77" s="17"/>
      <c r="N77" s="17"/>
      <c r="O77" s="17"/>
      <c r="P77" s="17"/>
    </row>
    <row r="78" spans="1:16" x14ac:dyDescent="0.25">
      <c r="A78" s="3" t="s">
        <v>70</v>
      </c>
      <c r="B78" s="15">
        <f>+B79+B80</f>
        <v>0</v>
      </c>
      <c r="C78" s="15">
        <f t="shared" ref="C78" si="12">+C79+C80</f>
        <v>0</v>
      </c>
      <c r="D78" s="15">
        <f>+D79+D80</f>
        <v>0</v>
      </c>
      <c r="E78" s="15">
        <f t="shared" ref="E78:F78" si="13">+E79+E80</f>
        <v>0</v>
      </c>
      <c r="F78" s="15">
        <f t="shared" si="13"/>
        <v>0</v>
      </c>
      <c r="G78" s="15"/>
      <c r="H78" s="12">
        <v>0</v>
      </c>
      <c r="I78" s="12">
        <v>0</v>
      </c>
      <c r="J78" s="12"/>
      <c r="K78" s="29"/>
      <c r="L78" s="29"/>
      <c r="M78" s="29"/>
      <c r="N78" s="29"/>
      <c r="O78" s="29"/>
      <c r="P78" s="29">
        <v>0</v>
      </c>
    </row>
    <row r="79" spans="1:16" x14ac:dyDescent="0.25">
      <c r="A79" s="4" t="s">
        <v>71</v>
      </c>
      <c r="B79" s="12">
        <v>0</v>
      </c>
      <c r="C79" s="16">
        <v>0</v>
      </c>
      <c r="D79" s="16">
        <v>0</v>
      </c>
      <c r="E79" s="16">
        <v>0</v>
      </c>
      <c r="F79" s="16">
        <v>0</v>
      </c>
      <c r="H79" s="12">
        <v>0</v>
      </c>
      <c r="I79" s="12">
        <v>0</v>
      </c>
      <c r="J79" s="12"/>
      <c r="K79" s="12"/>
      <c r="L79" s="12"/>
      <c r="M79" s="12"/>
      <c r="N79" s="12"/>
      <c r="O79" s="12"/>
      <c r="P79" s="12">
        <v>0</v>
      </c>
    </row>
    <row r="80" spans="1:16" x14ac:dyDescent="0.25">
      <c r="A80" s="4" t="s">
        <v>72</v>
      </c>
      <c r="B80" s="12">
        <v>0</v>
      </c>
      <c r="C80" s="16">
        <v>0</v>
      </c>
      <c r="D80" s="16">
        <v>0</v>
      </c>
      <c r="E80" s="16">
        <v>0</v>
      </c>
      <c r="F80" s="16">
        <v>0</v>
      </c>
      <c r="H80" s="12">
        <v>0</v>
      </c>
      <c r="I80" s="12">
        <v>0</v>
      </c>
      <c r="J80" s="12"/>
      <c r="K80" s="29"/>
      <c r="L80" s="29"/>
      <c r="M80" s="29"/>
      <c r="N80" s="29"/>
      <c r="O80" s="29"/>
      <c r="P80" s="29">
        <v>0</v>
      </c>
    </row>
    <row r="81" spans="1:16" x14ac:dyDescent="0.25">
      <c r="A81" s="3" t="s">
        <v>73</v>
      </c>
      <c r="B81" s="15">
        <f>+B82+B83</f>
        <v>0</v>
      </c>
      <c r="C81" s="15">
        <f t="shared" ref="C81" si="14">+C82+C83</f>
        <v>0</v>
      </c>
      <c r="D81" s="15">
        <f>+D82+D83</f>
        <v>0</v>
      </c>
      <c r="E81" s="15">
        <v>0</v>
      </c>
      <c r="F81" s="15">
        <v>0</v>
      </c>
      <c r="G81" s="15"/>
      <c r="H81" s="15">
        <f>+H82+H83+H84</f>
        <v>0</v>
      </c>
      <c r="I81" s="12">
        <v>0</v>
      </c>
      <c r="J81" s="12"/>
      <c r="K81" s="29"/>
      <c r="L81" s="29"/>
      <c r="M81" s="29"/>
      <c r="N81" s="29"/>
      <c r="O81" s="29"/>
      <c r="P81" s="29">
        <v>0</v>
      </c>
    </row>
    <row r="82" spans="1:16" x14ac:dyDescent="0.25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/>
      <c r="H82" s="12">
        <v>0</v>
      </c>
      <c r="I82" s="12">
        <v>0</v>
      </c>
      <c r="J82" s="12"/>
      <c r="K82" s="29"/>
      <c r="L82" s="29"/>
      <c r="M82" s="29"/>
      <c r="N82" s="29"/>
      <c r="O82" s="29"/>
      <c r="P82" s="29">
        <v>0</v>
      </c>
    </row>
    <row r="83" spans="1:16" x14ac:dyDescent="0.25">
      <c r="A83" s="4" t="s">
        <v>75</v>
      </c>
      <c r="B83" s="12">
        <v>0</v>
      </c>
      <c r="C83" s="16">
        <v>0</v>
      </c>
      <c r="D83" s="16">
        <v>0</v>
      </c>
      <c r="E83" s="16">
        <v>0</v>
      </c>
      <c r="F83" s="16">
        <v>0</v>
      </c>
      <c r="H83" s="12">
        <v>0</v>
      </c>
      <c r="I83" s="12">
        <v>0</v>
      </c>
      <c r="J83" s="12"/>
      <c r="K83" s="29"/>
      <c r="L83" s="29"/>
      <c r="M83" s="29"/>
      <c r="N83" s="29"/>
      <c r="O83" s="29"/>
      <c r="P83" s="29">
        <v>0</v>
      </c>
    </row>
    <row r="84" spans="1:16" x14ac:dyDescent="0.25">
      <c r="A84" s="3" t="s">
        <v>76</v>
      </c>
      <c r="B84" s="15">
        <f>+B85</f>
        <v>0</v>
      </c>
      <c r="C84" s="15">
        <f t="shared" ref="C84" si="15">+C85</f>
        <v>0</v>
      </c>
      <c r="D84" s="15">
        <f>+D85</f>
        <v>0</v>
      </c>
      <c r="E84" s="15">
        <v>0</v>
      </c>
      <c r="F84" s="15">
        <v>0</v>
      </c>
      <c r="G84" s="15"/>
      <c r="H84" s="12">
        <v>0</v>
      </c>
      <c r="I84" s="12">
        <v>0</v>
      </c>
      <c r="J84" s="29"/>
      <c r="K84" s="29"/>
      <c r="L84" s="29"/>
      <c r="M84" s="29"/>
      <c r="N84" s="29"/>
      <c r="O84" s="29"/>
      <c r="P84" s="29">
        <v>0</v>
      </c>
    </row>
    <row r="85" spans="1:16" x14ac:dyDescent="0.25">
      <c r="A85" s="4" t="s">
        <v>77</v>
      </c>
      <c r="B85" s="12">
        <v>0</v>
      </c>
      <c r="C85" s="16">
        <v>0</v>
      </c>
      <c r="D85" s="16">
        <v>0</v>
      </c>
      <c r="E85" s="16">
        <v>0</v>
      </c>
      <c r="F85" s="16">
        <v>0</v>
      </c>
      <c r="H85" s="12">
        <v>0</v>
      </c>
      <c r="I85" s="12">
        <v>0</v>
      </c>
      <c r="J85" s="12"/>
      <c r="K85" s="29"/>
      <c r="L85" s="29"/>
      <c r="M85" s="29"/>
      <c r="N85" s="29"/>
      <c r="O85" s="29"/>
      <c r="P85" s="29">
        <v>0</v>
      </c>
    </row>
    <row r="86" spans="1:16" x14ac:dyDescent="0.25">
      <c r="A86" s="18" t="s">
        <v>65</v>
      </c>
      <c r="B86" s="19">
        <f>+B69+B54+B38+B28+B18+B12+B64</f>
        <v>1490751720</v>
      </c>
      <c r="C86" s="19">
        <f>+C73+C69+C64+C54+C38+C28+C18+C12</f>
        <v>1500852542.48</v>
      </c>
      <c r="D86" s="19">
        <f>+D84+D81+D73+D69+D64+D54+D47+D38+D28+D18+D12</f>
        <v>125368073.98999999</v>
      </c>
      <c r="E86" s="19">
        <f>+E69+E54+E38+E28+E18+E12+E64+E73</f>
        <v>126740659.56</v>
      </c>
      <c r="F86" s="19">
        <f t="shared" ref="F86" si="16">+F69+F54+F38+F28+F18+F12+F64</f>
        <v>128631041.08999999</v>
      </c>
      <c r="G86" s="19">
        <f>+G69+G54+G38+G28+G18+G12+G64</f>
        <v>121692499.94</v>
      </c>
      <c r="H86" s="19">
        <f>+H69+H54+H38+H28+H18+H12+H64</f>
        <v>188939117.69</v>
      </c>
      <c r="I86" s="19">
        <f>+I69+I54+I38+I28+I18+I12+I64+I73</f>
        <v>285739851.61000001</v>
      </c>
      <c r="J86" s="19">
        <f>+J69+J54+J38+J28+J18+J12+J64+J73</f>
        <v>0</v>
      </c>
      <c r="K86" s="19">
        <f>+K69+K54+K38+K28+K18+K12+K64+K73</f>
        <v>0</v>
      </c>
      <c r="L86" s="19">
        <f>+L69+L54+L38+L28+L18+L12+L64+L73</f>
        <v>0</v>
      </c>
      <c r="M86" s="19">
        <f>+M69+M54+M38+M28+M18+M12</f>
        <v>0</v>
      </c>
      <c r="N86" s="19">
        <f>+N69+N54+N38+N28+N18+N12+N64</f>
        <v>0</v>
      </c>
      <c r="O86" s="19">
        <f>+O69+O54+O38+O28+O18+O12+O64</f>
        <v>0</v>
      </c>
      <c r="P86" s="19">
        <f>+P69+P54+P38+P28+P18+P12+P73+P64</f>
        <v>977111243.87999988</v>
      </c>
    </row>
    <row r="87" spans="1:16" x14ac:dyDescent="0.25">
      <c r="H87" s="12"/>
      <c r="I87" s="12"/>
      <c r="J87" s="12"/>
      <c r="K87" s="27"/>
      <c r="L87" s="27"/>
    </row>
    <row r="88" spans="1:16" x14ac:dyDescent="0.25">
      <c r="H88" s="26"/>
      <c r="I88" s="13"/>
    </row>
    <row r="92" spans="1:16" ht="15.75" x14ac:dyDescent="0.25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</row>
    <row r="93" spans="1:16" ht="24" thickBot="1" x14ac:dyDescent="0.4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</row>
    <row r="94" spans="1:16" ht="30.75" thickBot="1" x14ac:dyDescent="0.35">
      <c r="A94" s="38" t="s">
        <v>101</v>
      </c>
      <c r="G94" s="37"/>
      <c r="H94" s="37"/>
      <c r="I94" s="37"/>
      <c r="J94" s="37"/>
    </row>
    <row r="95" spans="1:16" ht="45.75" thickBot="1" x14ac:dyDescent="0.3">
      <c r="A95" s="35" t="s">
        <v>102</v>
      </c>
    </row>
    <row r="96" spans="1:16" ht="75.75" thickBot="1" x14ac:dyDescent="0.3">
      <c r="A96" s="36" t="s">
        <v>103</v>
      </c>
    </row>
    <row r="104" spans="4:4" x14ac:dyDescent="0.25">
      <c r="D104"/>
    </row>
  </sheetData>
  <mergeCells count="11">
    <mergeCell ref="A93:P93"/>
    <mergeCell ref="A7:P7"/>
    <mergeCell ref="D9:P9"/>
    <mergeCell ref="A3:P3"/>
    <mergeCell ref="A4:P4"/>
    <mergeCell ref="A9:A10"/>
    <mergeCell ref="B9:B10"/>
    <mergeCell ref="C9:C10"/>
    <mergeCell ref="A5:P5"/>
    <mergeCell ref="A6:P6"/>
    <mergeCell ref="A92:P92"/>
  </mergeCells>
  <pageMargins left="0.4" right="0.19685039370078741" top="0.23622047244094491" bottom="0.23622047244094491" header="0.15748031496062992" footer="0.15748031496062992"/>
  <pageSetup paperSize="153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4" t="s">
        <v>78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3:17" ht="21" customHeight="1" x14ac:dyDescent="0.25">
      <c r="C4" s="46" t="s">
        <v>67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3:17" ht="15.75" x14ac:dyDescent="0.25">
      <c r="C5" s="51" t="s">
        <v>68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3:17" ht="15.75" customHeight="1" x14ac:dyDescent="0.25">
      <c r="C6" s="53" t="s">
        <v>94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3:17" ht="15.75" customHeight="1" x14ac:dyDescent="0.25">
      <c r="C7" s="40" t="s">
        <v>79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+</cp:lastModifiedBy>
  <cp:lastPrinted>2022-07-06T17:30:39Z</cp:lastPrinted>
  <dcterms:created xsi:type="dcterms:W3CDTF">2021-07-29T18:58:50Z</dcterms:created>
  <dcterms:modified xsi:type="dcterms:W3CDTF">2022-07-07T15:48:50Z</dcterms:modified>
</cp:coreProperties>
</file>