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/>
  <c r="O69"/>
  <c r="O54"/>
  <c r="N54"/>
  <c r="O38"/>
  <c r="O28"/>
  <c r="O18"/>
  <c r="O17"/>
  <c r="O15"/>
  <c r="O13"/>
  <c r="N69"/>
  <c r="N64"/>
  <c r="N38"/>
  <c r="N28"/>
  <c r="N18"/>
  <c r="N17"/>
  <c r="N14"/>
  <c r="N13"/>
  <c r="M28"/>
  <c r="M18"/>
  <c r="M38"/>
  <c r="M54"/>
  <c r="L54"/>
  <c r="M64"/>
  <c r="M69"/>
  <c r="L69"/>
  <c r="M17"/>
  <c r="M15"/>
  <c r="M14"/>
  <c r="M13"/>
  <c r="P19"/>
  <c r="L14"/>
  <c r="L64"/>
  <c r="K64"/>
  <c r="J64"/>
  <c r="K54"/>
  <c r="J54"/>
  <c r="L38"/>
  <c r="K38"/>
  <c r="L28"/>
  <c r="L18"/>
  <c r="L17"/>
  <c r="L15"/>
  <c r="L13"/>
  <c r="K69"/>
  <c r="K28"/>
  <c r="K18"/>
  <c r="K17"/>
  <c r="K15"/>
  <c r="K14"/>
  <c r="K13"/>
  <c r="I54"/>
  <c r="H54"/>
  <c r="J14"/>
  <c r="J28"/>
  <c r="J18"/>
  <c r="I64"/>
  <c r="H64"/>
  <c r="G64"/>
  <c r="J38"/>
  <c r="J69"/>
  <c r="P28" l="1"/>
  <c r="P54"/>
  <c r="J17"/>
  <c r="J12" s="1"/>
  <c r="J86" s="1"/>
  <c r="J13"/>
  <c r="I38"/>
  <c r="P38" s="1"/>
  <c r="I18"/>
  <c r="P18" s="1"/>
  <c r="I69"/>
  <c r="P69" s="1"/>
  <c r="I28"/>
  <c r="I17"/>
  <c r="P16"/>
  <c r="I15"/>
  <c r="I14"/>
  <c r="I13"/>
  <c r="P13" s="1"/>
  <c r="H39"/>
  <c r="H17"/>
  <c r="H14"/>
  <c r="H13"/>
  <c r="H81"/>
  <c r="H77"/>
  <c r="H73"/>
  <c r="H69"/>
  <c r="H38"/>
  <c r="H28"/>
  <c r="H18"/>
  <c r="G54"/>
  <c r="G38"/>
  <c r="G69"/>
  <c r="F69"/>
  <c r="G47"/>
  <c r="F47"/>
  <c r="G18"/>
  <c r="G39"/>
  <c r="G28"/>
  <c r="G17"/>
  <c r="P17" s="1"/>
  <c r="G15"/>
  <c r="P15" s="1"/>
  <c r="G14"/>
  <c r="G13"/>
  <c r="F64"/>
  <c r="P64" s="1"/>
  <c r="F54"/>
  <c r="F28"/>
  <c r="F18"/>
  <c r="F38"/>
  <c r="F78"/>
  <c r="E78"/>
  <c r="F17"/>
  <c r="F14"/>
  <c r="F13"/>
  <c r="E54"/>
  <c r="E38"/>
  <c r="E18"/>
  <c r="E69"/>
  <c r="E64"/>
  <c r="E47"/>
  <c r="E28"/>
  <c r="E17"/>
  <c r="E14"/>
  <c r="E13"/>
  <c r="C47"/>
  <c r="B39"/>
  <c r="B17"/>
  <c r="B12"/>
  <c r="B13"/>
  <c r="D39"/>
  <c r="D18"/>
  <c r="D84"/>
  <c r="D81"/>
  <c r="D78"/>
  <c r="D73"/>
  <c r="D69"/>
  <c r="D64"/>
  <c r="D54"/>
  <c r="D47"/>
  <c r="D38"/>
  <c r="D28"/>
  <c r="P45"/>
  <c r="D17"/>
  <c r="D14"/>
  <c r="D13"/>
  <c r="K12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N12"/>
  <c r="L12"/>
  <c r="L86" s="1"/>
  <c r="H12" l="1"/>
  <c r="P39"/>
  <c r="P14"/>
  <c r="I12"/>
  <c r="I86" s="1"/>
  <c r="H86"/>
  <c r="P47"/>
  <c r="P26"/>
  <c r="N86"/>
  <c r="K86"/>
  <c r="C64" l="1"/>
  <c r="C38"/>
  <c r="C28"/>
  <c r="C12"/>
  <c r="C84"/>
  <c r="C81"/>
  <c r="C78"/>
  <c r="C73"/>
  <c r="C69"/>
  <c r="C54"/>
  <c r="C18"/>
  <c r="O12"/>
  <c r="O86" s="1"/>
  <c r="M12"/>
  <c r="G12"/>
  <c r="F12"/>
  <c r="E12"/>
  <c r="E86" s="1"/>
  <c r="D12"/>
  <c r="D86" s="1"/>
  <c r="B84"/>
  <c r="B81"/>
  <c r="B78"/>
  <c r="B73"/>
  <c r="B69"/>
  <c r="B64"/>
  <c r="B54"/>
  <c r="B47"/>
  <c r="B38"/>
  <c r="B28"/>
  <c r="B18"/>
  <c r="B86" l="1"/>
  <c r="P12"/>
  <c r="G86"/>
  <c r="P73"/>
  <c r="F86"/>
  <c r="C86"/>
  <c r="M86"/>
  <c r="P86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<sst xmlns="http://schemas.openxmlformats.org/spreadsheetml/2006/main" count="196" uniqueCount="114">
  <si>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</si>
  <si>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</si>
  <si>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</si>
  <si>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</si>
  <si>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</si>
  <si>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</si>
  <si>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</si>
  <si>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</si>
  <si>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</si>
  <si>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</si>
  <si>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</si>
  <si>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</si>
  <si>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</si>
  <si>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</si>
  <si>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</si>
  <si>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</si>
  <si>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</si>
  <si>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</si>
  <si>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</si>
  <si>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</si>
  <si>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</si>
  <si>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</si>
  <si>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</si>
  <si>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</si>
  <si>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</si>
  <si>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</si>
  <si>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</si>
  <si>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</si>
  <si>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</si>
  <si>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</si>
  <si>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</si>
  <si>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</si>
  <si>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</si>
  <si>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</si>
  <si>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</si>
  <si>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</si>
  <si>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</si>
  <si>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</si>
  <si>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</si>
  <si>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</si>
  <si>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</si>
  <si>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</si>
  <si>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</si>
  <si>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</si>
  <si>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</si>
  <si>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</si>
  <si>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</si>
  <si>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</si>
  <si>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</si>
  <si>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</si>
  <si>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</si>
  <si>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</si>
  <si>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</si>
  <si>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</si>
  <si>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</si>
  <si>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</si>
  <si>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</si>
  <si>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</si>
  <si>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</si>
  <si>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</si>
  <si>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</si>
  <si>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</si>
  <si>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</si>
  <si>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</si>
  <si>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</si>
  <si>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</si>
  <si>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</si>
  <si>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</si>
  <si>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</si>
  <si>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</si>
  <si>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</si>
  <si>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</si>
  <si>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</si>
  <si>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</si>
  <si>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</si>
  <si>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</si>
  <si>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</si>
  <si>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</si>
  <si>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</si>
  <si>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</si>
  <si>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</si>
  <si>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</si>
  <si>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</si>
  <si>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</si>
  <si>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</si>
  <si>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</si>
  <si>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</si>
  <si>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</si>
  <si>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</si>
  <si>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</si>
  <si>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</si>
  <si>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</si>
  <si>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</si>
  <si>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</si>
  <si>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</si>
  <si>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</si>
  <si>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</si>
  <si>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</si>
  <si>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</si>
  <si>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</si>
  <si>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</si>
  <si>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</si>
  <si>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</si>
  <si>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</si>
  <si>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{2022}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</si>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</sst>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971550</xdr:colOff>
      <xdr:row>86</xdr:row>
      <xdr:rowOff>19050</xdr:rowOff>
    </xdr:from>
    <xdr:to>
      <xdr:col>7</xdr:col>
      <xdr:colOff>120463</xdr:colOff>
      <xdr:row>93</xdr:row>
      <xdr:rowOff>314885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7275" y="16811625"/>
          <a:ext cx="3187513" cy="1915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3"/>
  <sheetViews>
    <sheetView showGridLines="0" tabSelected="1" topLeftCell="B61" workbookViewId="0">
      <selection activeCell="J94" sqref="J94"/>
    </sheetView>
  </sheetViews>
  <sheetFormatPr baseColWidth="10" defaultColWidth="11.42578125" defaultRowHeight="15"/>
  <cols>
    <col min="1" max="1" width="81.28515625" customWidth="1"/>
    <col min="2" max="2" width="17.5703125" customWidth="1"/>
    <col min="3" max="3" width="16.7109375" style="16" customWidth="1"/>
    <col min="4" max="15" width="15.140625" style="16" bestFit="1" customWidth="1"/>
    <col min="16" max="16" width="16.85546875" style="16" bestFit="1" customWidth="1"/>
  </cols>
  <sheetData>
    <row r="3" spans="1:17" ht="28.5" customHeight="1">
      <c r="A3" s="41" t="s">
        <v>98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21" customHeight="1">
      <c r="A4" s="43" t="s">
        <v>99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>
      <c r="A5" s="48" t="s">
        <v>104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>
      <c r="A6" s="50" t="s">
        <v>100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>
      <c r="A7" s="37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7" ht="25.5" customHeight="1">
      <c r="A9" s="45" t="s">
        <v>66</v>
      </c>
      <c r="B9" s="46" t="s">
        <v>96</v>
      </c>
      <c r="C9" s="46" t="s">
        <v>95</v>
      </c>
      <c r="D9" s="38" t="s">
        <v>93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7">
      <c r="A10" s="45"/>
      <c r="B10" s="47"/>
      <c r="C10" s="47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108</v>
      </c>
      <c r="L10" s="20" t="s">
        <v>109</v>
      </c>
      <c r="M10" s="20" t="s">
        <v>110</v>
      </c>
      <c r="N10" s="20" t="s">
        <v>111</v>
      </c>
      <c r="O10" s="21" t="s">
        <v>112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1279903724.24</v>
      </c>
      <c r="C12" s="15">
        <f t="shared" ref="C12:O12" si="0">+C13+C14+C15+C16+C17</f>
        <v>1372114459.3600001</v>
      </c>
      <c r="D12" s="15">
        <f t="shared" si="0"/>
        <v>104147051.09999999</v>
      </c>
      <c r="E12" s="15">
        <f t="shared" si="0"/>
        <v>103766706.87</v>
      </c>
      <c r="F12" s="15">
        <f t="shared" si="0"/>
        <v>103493030.42999999</v>
      </c>
      <c r="G12" s="15">
        <f t="shared" si="0"/>
        <v>103633355.28999999</v>
      </c>
      <c r="H12" s="24">
        <f>+H13+H14+H15+H16+H17</f>
        <v>104763674.81</v>
      </c>
      <c r="I12" s="24">
        <f>+I13+I14+I15+I16+I17</f>
        <v>107533247.07000001</v>
      </c>
      <c r="J12" s="24">
        <f>+J13+J14+J15+J17</f>
        <v>106147766.91</v>
      </c>
      <c r="K12" s="24">
        <f>+K13+K14+K15+K16+K17</f>
        <v>106033332.51999998</v>
      </c>
      <c r="L12" s="24">
        <f>+L13+L14+L15+L16+L17</f>
        <v>107872492.72999999</v>
      </c>
      <c r="M12" s="15">
        <f t="shared" si="0"/>
        <v>107491513.34</v>
      </c>
      <c r="N12" s="24">
        <f>+N13+N14+N15+N16+N17</f>
        <v>107404449.03000002</v>
      </c>
      <c r="O12" s="15">
        <f t="shared" si="0"/>
        <v>209827839.25999999</v>
      </c>
      <c r="P12" s="15">
        <f>+O12+N12+M12+L12+K12+J12+I12+H12+G12+F12+E12+D12</f>
        <v>1372114459.3600001</v>
      </c>
    </row>
    <row r="13" spans="1:17">
      <c r="A13" s="4" t="s">
        <v>2</v>
      </c>
      <c r="B13" s="12">
        <f>1049085379.44+144000000+34138799</f>
        <v>1227224178.4400001</v>
      </c>
      <c r="C13" s="12">
        <v>1212885118.71</v>
      </c>
      <c r="D13" s="16">
        <f>75431511.06+16400000</f>
        <v>91831511.060000002</v>
      </c>
      <c r="E13" s="16">
        <f>75291140.46+15800000+16866.67</f>
        <v>91108007.129999995</v>
      </c>
      <c r="F13" s="16">
        <f>75205004.38+15800000+39375</f>
        <v>91044379.379999995</v>
      </c>
      <c r="G13" s="16">
        <f>75189681.1+15800000</f>
        <v>90989681.099999994</v>
      </c>
      <c r="H13" s="12">
        <f>75702786.02+16150000</f>
        <v>91852786.019999996</v>
      </c>
      <c r="I13" s="12">
        <f>77429500.69+16600000</f>
        <v>94029500.689999998</v>
      </c>
      <c r="J13" s="12">
        <f>76870818.09+15800000</f>
        <v>92670818.090000004</v>
      </c>
      <c r="K13" s="26">
        <f>76692245.6+16000000</f>
        <v>92692245.599999994</v>
      </c>
      <c r="L13" s="26">
        <f>78084855.44+16100000+86997.17</f>
        <v>94271852.609999999</v>
      </c>
      <c r="M13" s="16">
        <f>77784444.5+16042600</f>
        <v>93827044.5</v>
      </c>
      <c r="N13" s="26">
        <f>77977063.68+15800000</f>
        <v>93777063.680000007</v>
      </c>
      <c r="O13" s="16">
        <f>78479023.64+16200000+100111205.21</f>
        <v>194790228.84999999</v>
      </c>
      <c r="P13" s="16">
        <f>+O13+N13+M13+L13+K13+I13+H13+G13+F13+D13+E13+J13</f>
        <v>1212885118.7099998</v>
      </c>
    </row>
    <row r="14" spans="1:17">
      <c r="A14" s="4" t="s">
        <v>3</v>
      </c>
      <c r="B14" s="12">
        <v>29880000</v>
      </c>
      <c r="C14" s="12">
        <v>133437303.98999999</v>
      </c>
      <c r="D14" s="16">
        <f>2342402+416500+7660435</f>
        <v>10419337</v>
      </c>
      <c r="E14" s="22">
        <f>2533722+350000+66500+7659850</f>
        <v>10610072</v>
      </c>
      <c r="F14" s="16">
        <f>2476550+350000+66500+7594505</f>
        <v>10487555</v>
      </c>
      <c r="G14" s="16">
        <f>2561784+350000+66500+7671005</f>
        <v>10649289</v>
      </c>
      <c r="H14" s="12">
        <f>2684660+350000+66500+7725627</f>
        <v>10826787</v>
      </c>
      <c r="I14" s="12">
        <f>3064641+350000+66500+7730510</f>
        <v>11211651</v>
      </c>
      <c r="J14" s="12">
        <f>3072071+350000+66500+7750274.99</f>
        <v>11238845.99</v>
      </c>
      <c r="K14" s="29">
        <f>3012655+350000+66500+7757400</f>
        <v>11186555</v>
      </c>
      <c r="L14" s="26">
        <f>3158055+350000+66500+7800770</f>
        <v>11375325</v>
      </c>
      <c r="M14" s="16">
        <f>3082950+350000+66500+7811385</f>
        <v>11310835</v>
      </c>
      <c r="N14" s="26">
        <f>3134100+350000+66500+7854515</f>
        <v>11405115</v>
      </c>
      <c r="O14" s="16">
        <f>3003572+350000+66500+7855865+1440000</f>
        <v>12715937</v>
      </c>
      <c r="P14" s="16">
        <f t="shared" ref="P14:P76" si="1">+O14+N14+M14+L14+K14+I14+H14+G14+F14+D14+E14+J14</f>
        <v>133437303.98999999</v>
      </c>
    </row>
    <row r="15" spans="1:17">
      <c r="A15" s="4" t="s">
        <v>4</v>
      </c>
      <c r="B15" s="12">
        <v>450000</v>
      </c>
      <c r="C15" s="12">
        <v>1940999.21</v>
      </c>
      <c r="D15" s="16">
        <v>76280.460000000006</v>
      </c>
      <c r="E15" s="16">
        <v>145908.62</v>
      </c>
      <c r="F15" s="16">
        <v>68371.19</v>
      </c>
      <c r="G15" s="16">
        <f>95429.02+13907.29</f>
        <v>109336.31</v>
      </c>
      <c r="H15" s="12">
        <v>161441.51</v>
      </c>
      <c r="I15" s="12">
        <f>196120.86+79466.62</f>
        <v>275587.48</v>
      </c>
      <c r="J15" s="12">
        <v>211286.45</v>
      </c>
      <c r="K15" s="30">
        <f>37301.59+101840.76</f>
        <v>139142.34999999998</v>
      </c>
      <c r="L15" s="26">
        <f>107192.88+29395.47</f>
        <v>136588.35</v>
      </c>
      <c r="M15" s="16">
        <f>201843.96+60896.37</f>
        <v>262740.33</v>
      </c>
      <c r="N15" s="26">
        <v>126477.92</v>
      </c>
      <c r="O15" s="16">
        <f>208650.14+19188.1</f>
        <v>227838.24000000002</v>
      </c>
      <c r="P15" s="16">
        <f>+O15+N15+M15+L15+K15+I15+H15+G15+F15+D15+E15+J15</f>
        <v>1940999.2099999997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26">
        <v>0</v>
      </c>
      <c r="L16" s="26">
        <v>0</v>
      </c>
      <c r="M16" s="16">
        <v>0</v>
      </c>
      <c r="N16" s="26">
        <v>0</v>
      </c>
      <c r="O16" s="16">
        <v>0</v>
      </c>
      <c r="P16" s="16">
        <f t="shared" si="1"/>
        <v>0</v>
      </c>
    </row>
    <row r="17" spans="1:16">
      <c r="A17" s="4" t="s">
        <v>6</v>
      </c>
      <c r="B17" s="12">
        <f>19323121.8+3026424</f>
        <v>22349545.800000001</v>
      </c>
      <c r="C17" s="12">
        <v>23851037.449999999</v>
      </c>
      <c r="D17" s="16">
        <f>1575484.48+244438.1</f>
        <v>1819922.58</v>
      </c>
      <c r="E17" s="16">
        <f>1647160.54+255558.58</f>
        <v>1902719.12</v>
      </c>
      <c r="F17" s="16">
        <f>1638327.29+254397.57</f>
        <v>1892724.86</v>
      </c>
      <c r="G17" s="16">
        <f>1631863.61+253185.27</f>
        <v>1885048.8800000001</v>
      </c>
      <c r="H17" s="12">
        <f>1664423.32+258236.96</f>
        <v>1922660.28</v>
      </c>
      <c r="I17" s="12">
        <f>1745121.78+271386.12</f>
        <v>2016507.9</v>
      </c>
      <c r="J17" s="12">
        <f>1754408.33+272408.05</f>
        <v>2026816.3800000001</v>
      </c>
      <c r="K17" s="29">
        <f>1744828.05+270561.52</f>
        <v>2015389.57</v>
      </c>
      <c r="L17" s="26">
        <f>1808016.12+280710.65</f>
        <v>2088726.77</v>
      </c>
      <c r="M17" s="16">
        <f>1809891.81+281001.7</f>
        <v>2090893.51</v>
      </c>
      <c r="N17" s="26">
        <f>1814064.08+281728.35</f>
        <v>2095792.4300000002</v>
      </c>
      <c r="O17" s="16">
        <f>1811997.32+281837.85</f>
        <v>2093835.17</v>
      </c>
      <c r="P17" s="16">
        <f>+O17+N17+M17+L17+K17+I17+H17+G17+F17+D17+E17+J17</f>
        <v>23851037.450000003</v>
      </c>
    </row>
    <row r="18" spans="1:16">
      <c r="A18" s="3" t="s">
        <v>7</v>
      </c>
      <c r="B18" s="15">
        <f>+B19+B20+B21+B22+B23+B24+B25+B26+B27</f>
        <v>106126525</v>
      </c>
      <c r="C18" s="15">
        <f t="shared" ref="C18" si="2">+C19+C20+C21+C22+C23+C24+C25+C26+C27</f>
        <v>269383538.15000004</v>
      </c>
      <c r="D18" s="15">
        <f t="shared" ref="D18:L18" si="3">+D19+D20+D21+D22+D23+D24+D25+D26+D27</f>
        <v>10739789.310000001</v>
      </c>
      <c r="E18" s="15">
        <f t="shared" si="3"/>
        <v>9555360.2300000004</v>
      </c>
      <c r="F18" s="15">
        <f t="shared" si="3"/>
        <v>10127367.93</v>
      </c>
      <c r="G18" s="15">
        <f t="shared" si="3"/>
        <v>11709371.579999998</v>
      </c>
      <c r="H18" s="15">
        <f t="shared" si="3"/>
        <v>13856330.530000001</v>
      </c>
      <c r="I18" s="15">
        <f t="shared" si="3"/>
        <v>126167389.22</v>
      </c>
      <c r="J18" s="15">
        <f t="shared" si="3"/>
        <v>11791527.32</v>
      </c>
      <c r="K18" s="15">
        <f t="shared" si="3"/>
        <v>14131181.42</v>
      </c>
      <c r="L18" s="15">
        <f t="shared" si="3"/>
        <v>11918717.620000001</v>
      </c>
      <c r="M18" s="15">
        <f>+M19+M20+M21+M22+M23+M24+M25+M26+M27</f>
        <v>8761706.0700000003</v>
      </c>
      <c r="N18" s="15">
        <f>+N19+N20+N21+N22+N23+N24+N25+N26+N27</f>
        <v>16689206.610000001</v>
      </c>
      <c r="O18" s="15">
        <f>+O19+O20+O21+O22+O23+O24+O25+O26+O27</f>
        <v>23935590.310000002</v>
      </c>
      <c r="P18" s="15">
        <f>+O18+N18+M18+L18+K18+J18+I18+H18+G18+F18+E18+D18</f>
        <v>269383538.14999998</v>
      </c>
    </row>
    <row r="19" spans="1:16">
      <c r="A19" s="4" t="s">
        <v>8</v>
      </c>
      <c r="B19" s="12">
        <v>43317325</v>
      </c>
      <c r="C19" s="12">
        <v>56893995.100000001</v>
      </c>
      <c r="D19" s="16">
        <v>4208438.78</v>
      </c>
      <c r="E19" s="16">
        <v>4081338.62</v>
      </c>
      <c r="F19" s="16">
        <v>4217152.57</v>
      </c>
      <c r="G19" s="16">
        <v>4062339.61</v>
      </c>
      <c r="H19" s="12">
        <v>4639024.2300000004</v>
      </c>
      <c r="I19" s="12">
        <v>4530319.09</v>
      </c>
      <c r="J19" s="12">
        <v>5079643.1900000004</v>
      </c>
      <c r="K19" s="29">
        <v>5315622.78</v>
      </c>
      <c r="L19" s="26">
        <v>5105466.54</v>
      </c>
      <c r="M19" s="16">
        <v>2205530.19</v>
      </c>
      <c r="N19" s="26">
        <v>8132680.9400000004</v>
      </c>
      <c r="O19" s="16">
        <v>5316438.5599999996</v>
      </c>
      <c r="P19" s="16">
        <f>+O19+N19+M19+L19+K19+I19+H19+G19+F19+D19+E19+J19</f>
        <v>56893995.099999994</v>
      </c>
    </row>
    <row r="20" spans="1:16">
      <c r="A20" s="4" t="s">
        <v>9</v>
      </c>
      <c r="B20" s="12">
        <v>558000</v>
      </c>
      <c r="C20" s="12">
        <v>295988.74</v>
      </c>
      <c r="D20" s="16">
        <v>0</v>
      </c>
      <c r="E20" s="16">
        <v>0</v>
      </c>
      <c r="F20" s="16">
        <v>126285.9</v>
      </c>
      <c r="G20" s="16">
        <v>0</v>
      </c>
      <c r="H20" s="12">
        <v>0</v>
      </c>
      <c r="I20" s="12">
        <v>0</v>
      </c>
      <c r="J20" s="12">
        <v>0</v>
      </c>
      <c r="K20" s="29">
        <v>169035</v>
      </c>
      <c r="L20" s="26">
        <v>667.84</v>
      </c>
      <c r="M20" s="16">
        <v>0</v>
      </c>
      <c r="N20" s="26">
        <v>0</v>
      </c>
      <c r="O20" s="16">
        <v>0</v>
      </c>
      <c r="P20" s="16">
        <f t="shared" si="1"/>
        <v>295988.74</v>
      </c>
    </row>
    <row r="21" spans="1:16">
      <c r="A21" s="4" t="s">
        <v>10</v>
      </c>
      <c r="B21" s="12">
        <v>5515200</v>
      </c>
      <c r="C21" s="12">
        <v>6239880</v>
      </c>
      <c r="D21" s="16">
        <v>669020</v>
      </c>
      <c r="E21" s="16">
        <v>535700</v>
      </c>
      <c r="F21" s="16">
        <v>594200</v>
      </c>
      <c r="G21" s="16">
        <v>475860</v>
      </c>
      <c r="H21" s="12">
        <v>511300</v>
      </c>
      <c r="I21" s="12">
        <v>535100</v>
      </c>
      <c r="J21" s="12">
        <v>408200</v>
      </c>
      <c r="K21" s="29">
        <v>669700</v>
      </c>
      <c r="L21" s="26">
        <v>458800</v>
      </c>
      <c r="M21" s="16">
        <v>236100</v>
      </c>
      <c r="N21" s="26">
        <v>575300</v>
      </c>
      <c r="O21" s="16">
        <v>570600</v>
      </c>
      <c r="P21" s="16">
        <f t="shared" si="1"/>
        <v>6239880</v>
      </c>
    </row>
    <row r="22" spans="1:16">
      <c r="A22" s="4" t="s">
        <v>11</v>
      </c>
      <c r="B22" s="12">
        <v>576000</v>
      </c>
      <c r="C22" s="12">
        <v>591304</v>
      </c>
      <c r="D22" s="16">
        <v>50000</v>
      </c>
      <c r="E22" s="16">
        <v>50000</v>
      </c>
      <c r="F22" s="16">
        <v>50460</v>
      </c>
      <c r="G22" s="16">
        <v>50000</v>
      </c>
      <c r="H22" s="12">
        <v>52000</v>
      </c>
      <c r="I22" s="12">
        <v>48000</v>
      </c>
      <c r="J22" s="12">
        <v>48000</v>
      </c>
      <c r="K22" s="29">
        <v>48000</v>
      </c>
      <c r="L22" s="26">
        <v>44000</v>
      </c>
      <c r="M22" s="16">
        <v>46000</v>
      </c>
      <c r="N22" s="26">
        <v>44000</v>
      </c>
      <c r="O22" s="16">
        <v>60844</v>
      </c>
      <c r="P22" s="16">
        <f t="shared" si="1"/>
        <v>591304</v>
      </c>
    </row>
    <row r="23" spans="1:16">
      <c r="A23" s="4" t="s">
        <v>12</v>
      </c>
      <c r="B23" s="12">
        <v>11040000</v>
      </c>
      <c r="C23" s="12">
        <v>122528472.72</v>
      </c>
      <c r="D23" s="16">
        <v>765777.17</v>
      </c>
      <c r="E23" s="16">
        <v>981797.16</v>
      </c>
      <c r="F23" s="16">
        <v>1578456.08</v>
      </c>
      <c r="G23" s="16">
        <v>996874.52</v>
      </c>
      <c r="H23" s="12">
        <v>1193996.26</v>
      </c>
      <c r="I23" s="12">
        <v>109272393.26000001</v>
      </c>
      <c r="J23" s="12">
        <v>986553.26</v>
      </c>
      <c r="K23" s="29">
        <v>1358561.76</v>
      </c>
      <c r="L23" s="26">
        <v>855309.13</v>
      </c>
      <c r="M23" s="16">
        <v>1644576.14</v>
      </c>
      <c r="N23" s="26">
        <v>1132212.94</v>
      </c>
      <c r="O23" s="16">
        <v>1761965.04</v>
      </c>
      <c r="P23" s="16">
        <f t="shared" si="1"/>
        <v>122528472.72000001</v>
      </c>
    </row>
    <row r="24" spans="1:16">
      <c r="A24" s="4" t="s">
        <v>13</v>
      </c>
      <c r="B24" s="12">
        <v>5520000</v>
      </c>
      <c r="C24" s="12">
        <v>10108313.01</v>
      </c>
      <c r="D24" s="16">
        <v>1049479.49</v>
      </c>
      <c r="E24" s="16">
        <v>63938.66</v>
      </c>
      <c r="F24" s="16">
        <v>122214.24</v>
      </c>
      <c r="G24" s="16">
        <v>12813.13</v>
      </c>
      <c r="H24" s="12">
        <v>346223.54</v>
      </c>
      <c r="I24" s="12">
        <v>296204.71000000002</v>
      </c>
      <c r="J24" s="12">
        <v>7430.42</v>
      </c>
      <c r="K24" s="29">
        <v>4965.51</v>
      </c>
      <c r="L24" s="26">
        <v>47241</v>
      </c>
      <c r="M24" s="16">
        <v>0</v>
      </c>
      <c r="N24" s="26">
        <v>0</v>
      </c>
      <c r="O24" s="16">
        <v>8157802.3099999996</v>
      </c>
      <c r="P24" s="16">
        <f t="shared" si="1"/>
        <v>10108313.01</v>
      </c>
    </row>
    <row r="25" spans="1:16">
      <c r="A25" s="4" t="s">
        <v>14</v>
      </c>
      <c r="B25" s="12">
        <v>0</v>
      </c>
      <c r="C25" s="12">
        <v>4506931.8600000003</v>
      </c>
      <c r="D25" s="16">
        <v>6695</v>
      </c>
      <c r="E25" s="16">
        <v>936</v>
      </c>
      <c r="F25" s="16">
        <v>5505.6</v>
      </c>
      <c r="G25" s="16">
        <v>959513</v>
      </c>
      <c r="H25" s="12">
        <v>736</v>
      </c>
      <c r="I25" s="12">
        <v>1050</v>
      </c>
      <c r="J25" s="12">
        <v>106897.52</v>
      </c>
      <c r="K25" s="29">
        <v>2234125.12</v>
      </c>
      <c r="L25" s="26">
        <v>588618.73</v>
      </c>
      <c r="M25" s="16">
        <v>104473.99</v>
      </c>
      <c r="N25" s="26">
        <v>6416.48</v>
      </c>
      <c r="O25" s="16">
        <v>491964.42</v>
      </c>
      <c r="P25" s="16">
        <f t="shared" si="1"/>
        <v>4506931.8599999994</v>
      </c>
    </row>
    <row r="26" spans="1:16">
      <c r="A26" s="4" t="s">
        <v>105</v>
      </c>
      <c r="B26" s="12">
        <v>0</v>
      </c>
      <c r="C26" s="12">
        <v>26403814.899999999</v>
      </c>
      <c r="D26" s="16">
        <v>786993.87</v>
      </c>
      <c r="E26" s="16">
        <v>897141.79</v>
      </c>
      <c r="F26" s="16">
        <v>229708.54</v>
      </c>
      <c r="G26" s="16">
        <v>1982201.32</v>
      </c>
      <c r="H26" s="12">
        <v>3871070.5</v>
      </c>
      <c r="I26" s="12">
        <v>8297122.1600000001</v>
      </c>
      <c r="J26" s="12">
        <v>1887092.93</v>
      </c>
      <c r="K26" s="29">
        <v>1063461.25</v>
      </c>
      <c r="L26" s="26">
        <v>1510700.38</v>
      </c>
      <c r="M26" s="16">
        <v>647023.75</v>
      </c>
      <c r="N26" s="26">
        <v>2144166.25</v>
      </c>
      <c r="O26" s="16">
        <v>3087132.16</v>
      </c>
      <c r="P26" s="16">
        <f t="shared" si="1"/>
        <v>26403814.899999999</v>
      </c>
    </row>
    <row r="27" spans="1:16">
      <c r="A27" s="4" t="s">
        <v>16</v>
      </c>
      <c r="B27" s="12">
        <v>39600000</v>
      </c>
      <c r="C27" s="12">
        <v>41814837.82</v>
      </c>
      <c r="D27" s="16">
        <v>3203385</v>
      </c>
      <c r="E27" s="16">
        <v>2944508</v>
      </c>
      <c r="F27" s="16">
        <v>3203385</v>
      </c>
      <c r="G27" s="16">
        <v>3169770</v>
      </c>
      <c r="H27" s="12">
        <v>3241980</v>
      </c>
      <c r="I27" s="12">
        <v>3187200</v>
      </c>
      <c r="J27" s="12">
        <v>3267710</v>
      </c>
      <c r="K27" s="26">
        <v>3267710</v>
      </c>
      <c r="L27" s="26">
        <v>3307914</v>
      </c>
      <c r="M27" s="16">
        <v>3878002</v>
      </c>
      <c r="N27" s="26">
        <v>4654430</v>
      </c>
      <c r="O27" s="16">
        <v>4488843.82</v>
      </c>
      <c r="P27" s="16">
        <f t="shared" si="1"/>
        <v>41814837.82</v>
      </c>
    </row>
    <row r="28" spans="1:16">
      <c r="A28" s="3" t="s">
        <v>17</v>
      </c>
      <c r="B28" s="15">
        <f t="shared" ref="B28:O28" si="4">+B29+B30+B31+B32+B33+B34+B35+B36+B37</f>
        <v>73759603.319999993</v>
      </c>
      <c r="C28" s="15">
        <f t="shared" si="4"/>
        <v>124986669.80999999</v>
      </c>
      <c r="D28" s="15">
        <f t="shared" si="4"/>
        <v>9557192.3299999982</v>
      </c>
      <c r="E28" s="15">
        <f t="shared" si="4"/>
        <v>11733515.380000001</v>
      </c>
      <c r="F28" s="15">
        <f t="shared" si="4"/>
        <v>10720335.380000001</v>
      </c>
      <c r="G28" s="15">
        <f t="shared" si="4"/>
        <v>4739676.8600000003</v>
      </c>
      <c r="H28" s="15">
        <f t="shared" si="4"/>
        <v>14594178.820000002</v>
      </c>
      <c r="I28" s="15">
        <f t="shared" si="4"/>
        <v>15453785.02</v>
      </c>
      <c r="J28" s="15">
        <f t="shared" si="4"/>
        <v>17019093.009999998</v>
      </c>
      <c r="K28" s="15">
        <f t="shared" si="4"/>
        <v>8455997.9499999993</v>
      </c>
      <c r="L28" s="15">
        <f t="shared" si="4"/>
        <v>11828631.810000001</v>
      </c>
      <c r="M28" s="15">
        <f t="shared" si="4"/>
        <v>7136644.4000000004</v>
      </c>
      <c r="N28" s="15">
        <f t="shared" si="4"/>
        <v>7653339</v>
      </c>
      <c r="O28" s="15">
        <f t="shared" si="4"/>
        <v>6094279.8499999996</v>
      </c>
      <c r="P28" s="15">
        <f>+O28+N28+M28+L28+K28+J28+I28+H28+G28+F28+E28+D28</f>
        <v>124986669.81</v>
      </c>
    </row>
    <row r="29" spans="1:16">
      <c r="A29" s="4" t="s">
        <v>18</v>
      </c>
      <c r="B29" s="12">
        <v>6533220</v>
      </c>
      <c r="C29" s="12">
        <v>6786959.4000000004</v>
      </c>
      <c r="D29" s="16">
        <v>1903681.1</v>
      </c>
      <c r="E29" s="16">
        <v>367445.9</v>
      </c>
      <c r="F29" s="16">
        <v>671400.4</v>
      </c>
      <c r="G29" s="16">
        <v>3135.9</v>
      </c>
      <c r="H29" s="12">
        <v>377240.1</v>
      </c>
      <c r="I29" s="12">
        <v>0</v>
      </c>
      <c r="J29" s="12">
        <v>932.3</v>
      </c>
      <c r="K29" s="29">
        <v>3260</v>
      </c>
      <c r="L29" s="26">
        <v>41589.339999999997</v>
      </c>
      <c r="M29" s="16">
        <v>5567.97</v>
      </c>
      <c r="N29" s="26">
        <v>2655182.85</v>
      </c>
      <c r="O29" s="16">
        <v>757523.54</v>
      </c>
      <c r="P29" s="16">
        <f t="shared" si="1"/>
        <v>6786959.4000000013</v>
      </c>
    </row>
    <row r="30" spans="1:16">
      <c r="A30" s="4" t="s">
        <v>19</v>
      </c>
      <c r="B30" s="12">
        <v>0</v>
      </c>
      <c r="C30" s="12">
        <v>29112940.329999998</v>
      </c>
      <c r="D30" s="16">
        <v>1063475</v>
      </c>
      <c r="E30" s="16">
        <v>2578.3000000000002</v>
      </c>
      <c r="F30" s="16">
        <v>3463133.7</v>
      </c>
      <c r="G30" s="16">
        <v>163253</v>
      </c>
      <c r="H30" s="12">
        <v>7048448.0499999998</v>
      </c>
      <c r="I30" s="12">
        <v>3936100</v>
      </c>
      <c r="J30" s="12">
        <v>4600857.93</v>
      </c>
      <c r="K30" s="31">
        <v>3080211.75</v>
      </c>
      <c r="L30" s="26">
        <v>599931.5</v>
      </c>
      <c r="M30" s="16">
        <v>0</v>
      </c>
      <c r="N30" s="26">
        <v>3480433.6</v>
      </c>
      <c r="O30" s="16">
        <v>1674517.5</v>
      </c>
      <c r="P30" s="16">
        <f t="shared" si="1"/>
        <v>29112940.329999998</v>
      </c>
    </row>
    <row r="31" spans="1:16">
      <c r="A31" s="4" t="s">
        <v>20</v>
      </c>
      <c r="B31" s="12">
        <v>0</v>
      </c>
      <c r="C31" s="12">
        <v>1698138.37</v>
      </c>
      <c r="D31" s="16">
        <v>0</v>
      </c>
      <c r="E31" s="16">
        <v>21000</v>
      </c>
      <c r="F31" s="16">
        <v>165354.99</v>
      </c>
      <c r="G31" s="16">
        <v>283130</v>
      </c>
      <c r="H31" s="12">
        <v>114883.25</v>
      </c>
      <c r="I31" s="12">
        <v>147500</v>
      </c>
      <c r="J31" s="12">
        <v>453796.98</v>
      </c>
      <c r="K31" s="30">
        <v>109.95</v>
      </c>
      <c r="L31" s="26">
        <v>133600</v>
      </c>
      <c r="M31" s="16">
        <v>9175.68</v>
      </c>
      <c r="N31" s="26">
        <v>177587.52</v>
      </c>
      <c r="O31" s="16">
        <v>192000</v>
      </c>
      <c r="P31" s="16">
        <f t="shared" si="1"/>
        <v>1698138.3699999999</v>
      </c>
    </row>
    <row r="32" spans="1:16">
      <c r="A32" s="4" t="s">
        <v>21</v>
      </c>
      <c r="B32" s="12">
        <v>0</v>
      </c>
      <c r="C32" s="12">
        <v>8510792.3000000007</v>
      </c>
      <c r="D32" s="16">
        <v>0</v>
      </c>
      <c r="E32" s="16">
        <v>2872561.84</v>
      </c>
      <c r="F32" s="16">
        <v>0</v>
      </c>
      <c r="G32" s="16">
        <v>0</v>
      </c>
      <c r="H32" s="12">
        <v>1050010.46</v>
      </c>
      <c r="I32" s="12">
        <v>0</v>
      </c>
      <c r="J32" s="12">
        <v>2605930</v>
      </c>
      <c r="K32" s="26">
        <v>0</v>
      </c>
      <c r="L32" s="26">
        <v>0</v>
      </c>
      <c r="M32" s="16">
        <v>1100620</v>
      </c>
      <c r="N32" s="26">
        <v>0</v>
      </c>
      <c r="O32" s="16">
        <v>881670</v>
      </c>
      <c r="P32" s="16">
        <f t="shared" si="1"/>
        <v>8510792.3000000007</v>
      </c>
    </row>
    <row r="33" spans="1:16">
      <c r="A33" s="4" t="s">
        <v>106</v>
      </c>
      <c r="B33" s="12">
        <v>0</v>
      </c>
      <c r="C33" s="12">
        <v>4477639.1399999997</v>
      </c>
      <c r="D33" s="16">
        <v>74235.759999999995</v>
      </c>
      <c r="E33" s="16">
        <v>1298</v>
      </c>
      <c r="F33" s="16">
        <v>4023.58</v>
      </c>
      <c r="G33" s="16">
        <v>151553.95000000001</v>
      </c>
      <c r="H33" s="12">
        <v>2721.8</v>
      </c>
      <c r="I33" s="12">
        <v>2905.5</v>
      </c>
      <c r="J33" s="12">
        <v>1483189.56</v>
      </c>
      <c r="K33" s="31">
        <v>6262.05</v>
      </c>
      <c r="L33" s="26">
        <v>2305476.13</v>
      </c>
      <c r="M33" s="16">
        <v>1517.51</v>
      </c>
      <c r="N33" s="26">
        <v>57501.9</v>
      </c>
      <c r="O33" s="16">
        <v>386953.4</v>
      </c>
      <c r="P33" s="16">
        <f t="shared" si="1"/>
        <v>4477639.1399999997</v>
      </c>
    </row>
    <row r="34" spans="1:16">
      <c r="A34" s="4" t="s">
        <v>23</v>
      </c>
      <c r="B34" s="12">
        <v>0</v>
      </c>
      <c r="C34" s="12">
        <v>4349680.92</v>
      </c>
      <c r="D34" s="16">
        <v>17628.939999999999</v>
      </c>
      <c r="E34" s="16">
        <v>11017.54</v>
      </c>
      <c r="F34" s="16">
        <v>17334.97</v>
      </c>
      <c r="G34" s="16">
        <v>3280484.9</v>
      </c>
      <c r="H34" s="12">
        <v>9987.24</v>
      </c>
      <c r="I34" s="12">
        <v>6057.92</v>
      </c>
      <c r="J34" s="12">
        <v>428461.35</v>
      </c>
      <c r="K34" s="31">
        <v>4225.46</v>
      </c>
      <c r="L34" s="26">
        <v>538191.01</v>
      </c>
      <c r="M34" s="16">
        <v>21409.29</v>
      </c>
      <c r="N34" s="26">
        <v>7842.34</v>
      </c>
      <c r="O34" s="16">
        <v>7039.96</v>
      </c>
      <c r="P34" s="16">
        <f t="shared" si="1"/>
        <v>4349680.92</v>
      </c>
    </row>
    <row r="35" spans="1:16">
      <c r="A35" s="4" t="s">
        <v>24</v>
      </c>
      <c r="B35" s="12">
        <v>57638400</v>
      </c>
      <c r="C35" s="12">
        <v>59076000.969999999</v>
      </c>
      <c r="D35" s="16">
        <v>5642866.5999999996</v>
      </c>
      <c r="E35" s="16">
        <v>8453101.8000000007</v>
      </c>
      <c r="F35" s="16">
        <v>5148275</v>
      </c>
      <c r="G35" s="16">
        <v>554452.44999999995</v>
      </c>
      <c r="H35" s="12">
        <v>5439222.8600000003</v>
      </c>
      <c r="I35" s="12">
        <v>10699037.699999999</v>
      </c>
      <c r="J35" s="12">
        <v>4693321.6900000004</v>
      </c>
      <c r="K35" s="31">
        <v>5156364.67</v>
      </c>
      <c r="L35" s="26">
        <v>5716548.0899999999</v>
      </c>
      <c r="M35" s="16">
        <v>5856811.6100000003</v>
      </c>
      <c r="N35" s="26">
        <v>602020.04</v>
      </c>
      <c r="O35" s="16">
        <v>1113978.46</v>
      </c>
      <c r="P35" s="16">
        <f t="shared" si="1"/>
        <v>59076000.969999999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26">
        <v>0</v>
      </c>
      <c r="L36" s="26">
        <v>0</v>
      </c>
      <c r="M36" s="16">
        <v>0</v>
      </c>
      <c r="N36" s="26">
        <v>0</v>
      </c>
      <c r="O36" s="16">
        <v>0</v>
      </c>
      <c r="P36" s="16">
        <f t="shared" si="1"/>
        <v>0</v>
      </c>
    </row>
    <row r="37" spans="1:16">
      <c r="A37" s="4" t="s">
        <v>26</v>
      </c>
      <c r="B37" s="12">
        <v>9587983.3200000003</v>
      </c>
      <c r="C37" s="12">
        <v>10974518.380000001</v>
      </c>
      <c r="D37" s="16">
        <v>855304.93</v>
      </c>
      <c r="E37" s="16">
        <v>4512</v>
      </c>
      <c r="F37" s="16">
        <v>1250812.74</v>
      </c>
      <c r="G37" s="16">
        <v>303666.65999999997</v>
      </c>
      <c r="H37" s="12">
        <v>551665.06000000006</v>
      </c>
      <c r="I37" s="12">
        <v>662183.9</v>
      </c>
      <c r="J37" s="12">
        <v>2752603.2</v>
      </c>
      <c r="K37" s="29">
        <v>205564.07</v>
      </c>
      <c r="L37" s="26">
        <v>2493295.7400000002</v>
      </c>
      <c r="M37" s="16">
        <v>141542.34</v>
      </c>
      <c r="N37" s="26">
        <v>672770.75</v>
      </c>
      <c r="O37" s="16">
        <v>1080596.99</v>
      </c>
      <c r="P37" s="16">
        <f t="shared" si="1"/>
        <v>10974518.380000003</v>
      </c>
    </row>
    <row r="38" spans="1:16">
      <c r="A38" s="3" t="s">
        <v>27</v>
      </c>
      <c r="B38" s="15">
        <f>+B39+B40+B42+B43+B41+B44+B45+B46</f>
        <v>5352000</v>
      </c>
      <c r="C38" s="15">
        <f>+C39+C40+C42+C43+C41+C44+C45+C46</f>
        <v>9504627.4800000004</v>
      </c>
      <c r="D38" s="15">
        <f t="shared" ref="D38:J38" si="5">+D39+D40+D41+D42+D43+D44+D45+D46</f>
        <v>666975</v>
      </c>
      <c r="E38" s="15">
        <f t="shared" si="5"/>
        <v>339225.46</v>
      </c>
      <c r="F38" s="15">
        <f t="shared" si="5"/>
        <v>796626.93</v>
      </c>
      <c r="G38" s="15">
        <f t="shared" si="5"/>
        <v>173802.93</v>
      </c>
      <c r="H38" s="15">
        <f t="shared" si="5"/>
        <v>1304768.7</v>
      </c>
      <c r="I38" s="15">
        <f t="shared" si="5"/>
        <v>503490.47</v>
      </c>
      <c r="J38" s="15">
        <f t="shared" si="5"/>
        <v>629379.41</v>
      </c>
      <c r="K38" s="15">
        <f>+K39+K40+K41+K42+K43+K44+K45+K46+K47+K48+K49+K50+K51+K52+K53</f>
        <v>705477.53</v>
      </c>
      <c r="L38" s="15">
        <f>+L39+L40+L41+L42+L43+L44+L45+L46+L47+L48+L49+L50+L51+L52+L53</f>
        <v>570699.43999999994</v>
      </c>
      <c r="M38" s="15">
        <f>+M39+M40+M41+M42+M43+M44+M45+M46+M47+M48+M49+M50+M51+M52+M53</f>
        <v>520483</v>
      </c>
      <c r="N38" s="15">
        <f>+N39+N40+N41+N42+N43+N44+N45+N46+N47+N48+N49+N50+N51+N52+N53</f>
        <v>651931.13</v>
      </c>
      <c r="O38" s="15">
        <f>+O39+O40+O41+O42+O43+O44+O45+O46+O47+O48+O49+O50+O51+O52+O53</f>
        <v>2641767.48</v>
      </c>
      <c r="P38" s="15">
        <f>+O38+N38+M38+L38+K38+J38+I38+H38+G38+F38+E38+D38</f>
        <v>9504627.4800000004</v>
      </c>
    </row>
    <row r="39" spans="1:16">
      <c r="A39" s="4" t="s">
        <v>28</v>
      </c>
      <c r="B39" s="12">
        <f>5352000-348000</f>
        <v>5004000</v>
      </c>
      <c r="C39" s="12">
        <v>9420152.4800000004</v>
      </c>
      <c r="D39" s="16">
        <f>666975-28975</f>
        <v>638000</v>
      </c>
      <c r="E39" s="16">
        <v>339225.46</v>
      </c>
      <c r="F39" s="16">
        <v>796626.93</v>
      </c>
      <c r="G39" s="16">
        <f>173802.93-27750</f>
        <v>146052.93</v>
      </c>
      <c r="H39" s="12">
        <f>1304768.7-27750</f>
        <v>1277018.7</v>
      </c>
      <c r="I39" s="12">
        <v>503490.47</v>
      </c>
      <c r="J39" s="12">
        <v>629379.41</v>
      </c>
      <c r="K39" s="29">
        <v>705477.53</v>
      </c>
      <c r="L39" s="26">
        <v>570699.43999999994</v>
      </c>
      <c r="M39" s="16">
        <v>520483</v>
      </c>
      <c r="N39" s="26">
        <v>651931.13</v>
      </c>
      <c r="O39" s="16">
        <v>2641767.48</v>
      </c>
      <c r="P39" s="16">
        <f t="shared" si="1"/>
        <v>9420152.4800000004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26">
        <v>0</v>
      </c>
      <c r="O40" s="16">
        <v>0</v>
      </c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26">
        <v>0</v>
      </c>
      <c r="O41" s="16">
        <v>0</v>
      </c>
      <c r="P41" s="16">
        <f t="shared" si="1"/>
        <v>0</v>
      </c>
    </row>
    <row r="42" spans="1:16">
      <c r="A42" s="4" t="s">
        <v>31</v>
      </c>
      <c r="B42" s="12">
        <v>348000</v>
      </c>
      <c r="C42" s="12">
        <v>84475</v>
      </c>
      <c r="D42" s="16">
        <v>28975</v>
      </c>
      <c r="E42" s="16">
        <v>0</v>
      </c>
      <c r="G42" s="16">
        <v>27750</v>
      </c>
      <c r="H42" s="12">
        <v>27750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6">
        <v>0</v>
      </c>
      <c r="P42" s="16">
        <f t="shared" si="1"/>
        <v>84475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26">
        <v>0</v>
      </c>
      <c r="O43" s="16">
        <v>0</v>
      </c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26">
        <v>0</v>
      </c>
      <c r="O44" s="16">
        <v>0</v>
      </c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26">
        <v>0</v>
      </c>
      <c r="O45" s="16">
        <v>0</v>
      </c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6">
        <v>0</v>
      </c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6">
        <v>0</v>
      </c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26">
        <v>0</v>
      </c>
      <c r="O48" s="16">
        <v>0</v>
      </c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26">
        <v>0</v>
      </c>
      <c r="O49" s="16">
        <v>0</v>
      </c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26">
        <v>0</v>
      </c>
      <c r="O50" s="16">
        <v>0</v>
      </c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26">
        <v>0</v>
      </c>
      <c r="O51" s="16">
        <v>0</v>
      </c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26">
        <v>0</v>
      </c>
      <c r="O52" s="16">
        <v>0</v>
      </c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26">
        <v>0</v>
      </c>
      <c r="O53" s="16">
        <v>0</v>
      </c>
      <c r="P53" s="16">
        <f t="shared" si="1"/>
        <v>0</v>
      </c>
    </row>
    <row r="54" spans="1:16">
      <c r="A54" s="3" t="s">
        <v>43</v>
      </c>
      <c r="B54" s="13">
        <f>+B55+B56+B57+B58+B59+B60+B61+B62+B63</f>
        <v>8605867.4399999995</v>
      </c>
      <c r="C54" s="13">
        <f t="shared" ref="C54" si="6">+C55+C56+C57+C58+C59+C60+C61+C62+C63</f>
        <v>94950526.019999996</v>
      </c>
      <c r="D54" s="13">
        <f t="shared" ref="D54:K54" si="7">+D55+D56+D57+D58+D59+D60+D61+D62+D63</f>
        <v>97066.25</v>
      </c>
      <c r="E54" s="13">
        <f t="shared" si="7"/>
        <v>1185851.6200000001</v>
      </c>
      <c r="F54" s="13">
        <f t="shared" si="7"/>
        <v>1594983.51</v>
      </c>
      <c r="G54" s="13">
        <f t="shared" si="7"/>
        <v>1276293.28</v>
      </c>
      <c r="H54" s="13">
        <f t="shared" si="7"/>
        <v>54260164.829999998</v>
      </c>
      <c r="I54" s="13">
        <f t="shared" si="7"/>
        <v>34692600</v>
      </c>
      <c r="J54" s="13">
        <f t="shared" si="7"/>
        <v>0</v>
      </c>
      <c r="K54" s="13">
        <f t="shared" si="7"/>
        <v>0</v>
      </c>
      <c r="L54" s="13">
        <f>+L55+L56+L57+L58+L59+L60+L61+L62+L63</f>
        <v>1021476.72</v>
      </c>
      <c r="M54" s="13">
        <f>+M55+M56+M57+M58+M59+M60+M61+M62+M63</f>
        <v>451002.29</v>
      </c>
      <c r="N54" s="13">
        <f t="shared" ref="N54:O54" si="8">+N55+N56+N57+N58+N59+N60+N61+N62+N63</f>
        <v>0</v>
      </c>
      <c r="O54" s="13">
        <f t="shared" si="8"/>
        <v>371087.52</v>
      </c>
      <c r="P54" s="15">
        <f>+O54+N54+M54+L54+K54+J54+I54+H54+G54+F54+E54+D54</f>
        <v>94950526.020000011</v>
      </c>
    </row>
    <row r="55" spans="1:16">
      <c r="A55" s="4" t="s">
        <v>44</v>
      </c>
      <c r="B55" s="12">
        <v>5602800</v>
      </c>
      <c r="C55" s="12">
        <v>4660376.78</v>
      </c>
      <c r="D55" s="16">
        <v>0</v>
      </c>
      <c r="E55" s="16">
        <v>1185851.6200000001</v>
      </c>
      <c r="F55" s="16">
        <v>1594983.51</v>
      </c>
      <c r="G55" s="16">
        <v>11782.3</v>
      </c>
      <c r="H55" s="12">
        <v>903290</v>
      </c>
      <c r="I55" s="12">
        <v>0</v>
      </c>
      <c r="J55" s="12">
        <v>0</v>
      </c>
      <c r="K55" s="12">
        <v>0</v>
      </c>
      <c r="L55" s="26">
        <v>594581.82999999996</v>
      </c>
      <c r="M55" s="16">
        <v>0</v>
      </c>
      <c r="N55" s="26">
        <v>0</v>
      </c>
      <c r="O55" s="16">
        <v>369887.52</v>
      </c>
      <c r="P55" s="16">
        <f t="shared" si="1"/>
        <v>4660376.78</v>
      </c>
    </row>
    <row r="56" spans="1:16">
      <c r="A56" s="4" t="s">
        <v>107</v>
      </c>
      <c r="B56" s="12">
        <v>2400000</v>
      </c>
      <c r="C56" s="12">
        <v>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>
        <v>0</v>
      </c>
      <c r="K56" s="12">
        <v>0</v>
      </c>
      <c r="L56" s="26">
        <v>0</v>
      </c>
      <c r="M56" s="26">
        <v>0</v>
      </c>
      <c r="N56" s="26">
        <v>0</v>
      </c>
      <c r="O56" s="26">
        <v>0</v>
      </c>
      <c r="P56" s="16">
        <f t="shared" si="1"/>
        <v>0</v>
      </c>
    </row>
    <row r="57" spans="1:16">
      <c r="A57" s="4" t="s">
        <v>46</v>
      </c>
      <c r="B57" s="12">
        <v>603067.43999999994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2">
        <v>0</v>
      </c>
      <c r="K57" s="12">
        <v>0</v>
      </c>
      <c r="L57" s="26">
        <v>0</v>
      </c>
      <c r="M57" s="26">
        <v>0</v>
      </c>
      <c r="N57" s="26">
        <v>0</v>
      </c>
      <c r="O57" s="26">
        <v>0</v>
      </c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G58" s="16">
        <v>0</v>
      </c>
      <c r="H58" s="12">
        <v>53356874.829999998</v>
      </c>
      <c r="I58" s="12">
        <v>0</v>
      </c>
      <c r="J58" s="12">
        <v>0</v>
      </c>
      <c r="K58" s="12">
        <v>0</v>
      </c>
      <c r="L58" s="26">
        <v>0</v>
      </c>
      <c r="M58" s="26">
        <v>0</v>
      </c>
      <c r="N58" s="26">
        <v>0</v>
      </c>
      <c r="O58" s="26">
        <v>0</v>
      </c>
      <c r="P58" s="16">
        <f t="shared" si="1"/>
        <v>53356874.829999998</v>
      </c>
    </row>
    <row r="59" spans="1:16">
      <c r="A59" s="4" t="s">
        <v>48</v>
      </c>
      <c r="B59" s="12">
        <v>0</v>
      </c>
      <c r="C59" s="12">
        <v>53356874.829999998</v>
      </c>
      <c r="D59" s="16">
        <v>0</v>
      </c>
      <c r="E59" s="16">
        <v>0</v>
      </c>
      <c r="F59" s="16">
        <v>0</v>
      </c>
      <c r="G59" s="16">
        <v>1264510.98</v>
      </c>
      <c r="H59" s="12">
        <v>0</v>
      </c>
      <c r="I59" s="12">
        <v>0</v>
      </c>
      <c r="J59" s="12">
        <v>0</v>
      </c>
      <c r="K59" s="12">
        <v>0</v>
      </c>
      <c r="L59" s="26">
        <v>426894.89</v>
      </c>
      <c r="M59" s="26">
        <v>451002.29</v>
      </c>
      <c r="N59" s="26">
        <v>0</v>
      </c>
      <c r="O59" s="26">
        <v>1200</v>
      </c>
      <c r="P59" s="16">
        <f t="shared" si="1"/>
        <v>2143608.16</v>
      </c>
    </row>
    <row r="60" spans="1:16">
      <c r="A60" s="4" t="s">
        <v>49</v>
      </c>
      <c r="B60" s="12">
        <v>0</v>
      </c>
      <c r="C60" s="12">
        <v>2143608.16</v>
      </c>
      <c r="D60" s="16">
        <v>0</v>
      </c>
      <c r="E60" s="16">
        <v>0</v>
      </c>
      <c r="F60" s="16">
        <v>0</v>
      </c>
      <c r="G60" s="16">
        <v>0</v>
      </c>
      <c r="H60" s="12">
        <v>0</v>
      </c>
      <c r="I60" s="12">
        <v>0</v>
      </c>
      <c r="J60" s="12">
        <v>0</v>
      </c>
      <c r="K60" s="12">
        <v>0</v>
      </c>
      <c r="L60" s="26">
        <v>0</v>
      </c>
      <c r="M60" s="26">
        <v>0</v>
      </c>
      <c r="N60" s="26">
        <v>0</v>
      </c>
      <c r="O60" s="26">
        <v>0</v>
      </c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>
        <v>0</v>
      </c>
      <c r="L61" s="26">
        <v>0</v>
      </c>
      <c r="M61" s="26">
        <v>0</v>
      </c>
      <c r="N61" s="26">
        <v>0</v>
      </c>
      <c r="O61" s="26">
        <v>0</v>
      </c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97066.25</v>
      </c>
      <c r="E62" s="16">
        <v>0</v>
      </c>
      <c r="F62" s="16">
        <v>0</v>
      </c>
      <c r="G62" s="16">
        <v>0</v>
      </c>
      <c r="H62" s="12">
        <v>0</v>
      </c>
      <c r="I62" s="12">
        <v>34692600</v>
      </c>
      <c r="J62" s="12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16">
        <f t="shared" si="1"/>
        <v>34789666.25</v>
      </c>
    </row>
    <row r="63" spans="1:16">
      <c r="A63" s="4" t="s">
        <v>52</v>
      </c>
      <c r="B63" s="12">
        <v>0</v>
      </c>
      <c r="C63" s="12">
        <v>34789666.25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16">
        <f t="shared" si="1"/>
        <v>0</v>
      </c>
    </row>
    <row r="64" spans="1:16">
      <c r="A64" s="3" t="s">
        <v>53</v>
      </c>
      <c r="B64" s="15">
        <f>+B65+B66+B67+B68</f>
        <v>15000000</v>
      </c>
      <c r="C64" s="15">
        <f t="shared" ref="C64" si="9">+C65+C66+C67+C68</f>
        <v>2968036.74</v>
      </c>
      <c r="D64" s="15">
        <f>+D65+D66+D67+D68</f>
        <v>0</v>
      </c>
      <c r="E64" s="15">
        <f>+E65+E66+E67+E68</f>
        <v>0</v>
      </c>
      <c r="F64" s="15">
        <f>+F65+F66+F67+F68</f>
        <v>1738696.91</v>
      </c>
      <c r="G64" s="15">
        <f t="shared" ref="G64:L64" si="10">+G65+G66+G67+G68</f>
        <v>0</v>
      </c>
      <c r="H64" s="15">
        <f t="shared" si="10"/>
        <v>0</v>
      </c>
      <c r="I64" s="15">
        <f t="shared" si="10"/>
        <v>1229339.83</v>
      </c>
      <c r="J64" s="15">
        <f t="shared" si="10"/>
        <v>0</v>
      </c>
      <c r="K64" s="15">
        <f t="shared" si="10"/>
        <v>0</v>
      </c>
      <c r="L64" s="15">
        <f t="shared" si="10"/>
        <v>0</v>
      </c>
      <c r="M64" s="15">
        <f t="shared" ref="M64:N64" si="11">+M65+M66+M67+M68</f>
        <v>0</v>
      </c>
      <c r="N64" s="15">
        <f t="shared" si="11"/>
        <v>0</v>
      </c>
      <c r="O64" s="15">
        <v>0</v>
      </c>
      <c r="P64" s="15">
        <f>+O64+N64+M64+L64+K64+J64+I64+H64+G64+F64+E64+D64</f>
        <v>2968036.74</v>
      </c>
    </row>
    <row r="65" spans="1:16">
      <c r="A65" s="4" t="s">
        <v>54</v>
      </c>
      <c r="B65" s="12">
        <v>15000000</v>
      </c>
      <c r="C65" s="12">
        <v>2968036.74</v>
      </c>
      <c r="D65" s="16">
        <v>0</v>
      </c>
      <c r="E65" s="16">
        <v>0</v>
      </c>
      <c r="F65" s="16">
        <v>1738696.91</v>
      </c>
      <c r="G65" s="16">
        <v>0</v>
      </c>
      <c r="H65" s="12">
        <v>0</v>
      </c>
      <c r="I65" s="12">
        <v>1229339.83</v>
      </c>
      <c r="J65" s="12">
        <v>0</v>
      </c>
      <c r="K65" s="26">
        <v>0</v>
      </c>
      <c r="L65" s="26">
        <v>0</v>
      </c>
      <c r="M65" s="26">
        <v>0</v>
      </c>
      <c r="N65" s="26">
        <v>0</v>
      </c>
      <c r="O65" s="16">
        <v>0</v>
      </c>
      <c r="P65" s="16">
        <f t="shared" si="1"/>
        <v>2968036.74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>
        <v>0</v>
      </c>
      <c r="K66" s="26">
        <v>0</v>
      </c>
      <c r="L66" s="26">
        <v>0</v>
      </c>
      <c r="M66" s="26">
        <v>0</v>
      </c>
      <c r="N66" s="26">
        <v>0</v>
      </c>
      <c r="O66" s="16">
        <v>0</v>
      </c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26">
        <v>0</v>
      </c>
      <c r="L67" s="26">
        <v>0</v>
      </c>
      <c r="M67" s="26">
        <v>0</v>
      </c>
      <c r="N67" s="26">
        <v>0</v>
      </c>
      <c r="O67" s="16">
        <v>0</v>
      </c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26">
        <v>0</v>
      </c>
      <c r="L68" s="26">
        <v>0</v>
      </c>
      <c r="M68" s="26">
        <v>0</v>
      </c>
      <c r="N68" s="26">
        <v>0</v>
      </c>
      <c r="O68" s="16">
        <v>0</v>
      </c>
      <c r="P68" s="16">
        <f t="shared" si="1"/>
        <v>0</v>
      </c>
    </row>
    <row r="69" spans="1:16">
      <c r="A69" s="3" t="s">
        <v>58</v>
      </c>
      <c r="B69" s="15">
        <f>+B70+B71+B72</f>
        <v>2004000</v>
      </c>
      <c r="C69" s="15">
        <f t="shared" ref="C69" si="12">+C70+C71+C72</f>
        <v>1970000</v>
      </c>
      <c r="D69" s="15">
        <f t="shared" ref="D69:K69" si="13">+D70+D71+D72</f>
        <v>160000</v>
      </c>
      <c r="E69" s="15">
        <f t="shared" si="13"/>
        <v>160000</v>
      </c>
      <c r="F69" s="15">
        <f t="shared" si="13"/>
        <v>160000</v>
      </c>
      <c r="G69" s="15">
        <f t="shared" si="13"/>
        <v>160000</v>
      </c>
      <c r="H69" s="15">
        <f t="shared" si="13"/>
        <v>160000</v>
      </c>
      <c r="I69" s="15">
        <f t="shared" si="13"/>
        <v>160000</v>
      </c>
      <c r="J69" s="15">
        <f t="shared" si="13"/>
        <v>160000</v>
      </c>
      <c r="K69" s="15">
        <f t="shared" si="13"/>
        <v>160000</v>
      </c>
      <c r="L69" s="15">
        <f>+L70+L71+L72</f>
        <v>160000</v>
      </c>
      <c r="M69" s="15">
        <f>+M70+M71+M72</f>
        <v>160000</v>
      </c>
      <c r="N69" s="15">
        <f>+N70+N71+N72</f>
        <v>210000</v>
      </c>
      <c r="O69" s="15">
        <f>+O70+O71+O72</f>
        <v>160000</v>
      </c>
      <c r="P69" s="15">
        <f>+O69+N69+M69+L69+K69+J69+I69+H69+G69+F69+E69+D69</f>
        <v>1970000</v>
      </c>
    </row>
    <row r="70" spans="1:16">
      <c r="A70" s="4" t="s">
        <v>59</v>
      </c>
      <c r="B70" s="12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2">
        <v>0</v>
      </c>
      <c r="I70" s="12">
        <v>0</v>
      </c>
      <c r="J70" s="12">
        <v>0</v>
      </c>
      <c r="K70" s="12">
        <v>0</v>
      </c>
      <c r="L70" s="26">
        <v>0</v>
      </c>
      <c r="M70" s="26">
        <v>0</v>
      </c>
      <c r="N70" s="26">
        <v>0</v>
      </c>
      <c r="O70" s="16">
        <v>0</v>
      </c>
      <c r="P70" s="16">
        <f t="shared" si="1"/>
        <v>0</v>
      </c>
    </row>
    <row r="71" spans="1:16">
      <c r="A71" s="4" t="s">
        <v>60</v>
      </c>
      <c r="B71" s="12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2">
        <v>0</v>
      </c>
      <c r="I71" s="12">
        <v>0</v>
      </c>
      <c r="J71" s="12">
        <v>0</v>
      </c>
      <c r="K71" s="12">
        <v>0</v>
      </c>
      <c r="L71" s="26">
        <v>0</v>
      </c>
      <c r="M71" s="26">
        <v>0</v>
      </c>
      <c r="N71" s="26">
        <v>0</v>
      </c>
      <c r="O71" s="16">
        <v>0</v>
      </c>
      <c r="P71" s="16">
        <f t="shared" si="1"/>
        <v>0</v>
      </c>
    </row>
    <row r="72" spans="1:16">
      <c r="A72" s="14" t="s">
        <v>97</v>
      </c>
      <c r="B72" s="12">
        <v>2004000</v>
      </c>
      <c r="C72" s="12">
        <v>1970000</v>
      </c>
      <c r="D72" s="16">
        <v>160000</v>
      </c>
      <c r="E72" s="16">
        <v>160000</v>
      </c>
      <c r="F72" s="16">
        <v>160000</v>
      </c>
      <c r="G72" s="16">
        <v>160000</v>
      </c>
      <c r="H72" s="12">
        <v>160000</v>
      </c>
      <c r="I72" s="12">
        <v>160000</v>
      </c>
      <c r="J72" s="12">
        <v>160000</v>
      </c>
      <c r="K72" s="26">
        <v>160000</v>
      </c>
      <c r="L72" s="26">
        <v>160000</v>
      </c>
      <c r="M72" s="16">
        <v>160000</v>
      </c>
      <c r="N72" s="26">
        <v>210000</v>
      </c>
      <c r="O72" s="16">
        <v>160000</v>
      </c>
      <c r="P72" s="16">
        <f t="shared" si="1"/>
        <v>1970000</v>
      </c>
    </row>
    <row r="73" spans="1:16" s="23" customFormat="1">
      <c r="A73" s="3" t="s">
        <v>61</v>
      </c>
      <c r="B73" s="15">
        <f>+B74+B75+B76</f>
        <v>0</v>
      </c>
      <c r="C73" s="15">
        <f t="shared" ref="C73" si="14">+C74+C75+C76</f>
        <v>0</v>
      </c>
      <c r="D73" s="15">
        <f>+D74+D75+D76</f>
        <v>0</v>
      </c>
      <c r="E73" s="15">
        <v>0</v>
      </c>
      <c r="F73" s="15">
        <v>0</v>
      </c>
      <c r="G73" s="15"/>
      <c r="H73" s="15">
        <f>+H74+H75+H76</f>
        <v>0</v>
      </c>
      <c r="I73" s="13">
        <v>0</v>
      </c>
      <c r="J73" s="13">
        <v>0</v>
      </c>
      <c r="K73" s="13">
        <v>0</v>
      </c>
      <c r="L73" s="26">
        <v>0</v>
      </c>
      <c r="M73" s="26">
        <v>0</v>
      </c>
      <c r="N73" s="26">
        <v>0</v>
      </c>
      <c r="O73" s="26">
        <v>0</v>
      </c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6">
        <v>0</v>
      </c>
      <c r="D74" s="16">
        <v>0</v>
      </c>
      <c r="E74" s="16">
        <v>0</v>
      </c>
      <c r="F74" s="16">
        <v>0</v>
      </c>
      <c r="H74" s="12">
        <v>0</v>
      </c>
      <c r="I74" s="12">
        <v>0</v>
      </c>
      <c r="J74" s="27">
        <v>0</v>
      </c>
      <c r="K74" s="27">
        <v>0</v>
      </c>
      <c r="L74" s="26">
        <v>0</v>
      </c>
      <c r="M74" s="26">
        <v>0</v>
      </c>
      <c r="N74" s="26">
        <v>0</v>
      </c>
      <c r="O74" s="26">
        <v>0</v>
      </c>
      <c r="P74" s="16">
        <f t="shared" si="1"/>
        <v>0</v>
      </c>
    </row>
    <row r="75" spans="1:16">
      <c r="A75" s="4" t="s">
        <v>63</v>
      </c>
      <c r="B75" s="12">
        <v>0</v>
      </c>
      <c r="C75" s="16">
        <v>0</v>
      </c>
      <c r="D75" s="16">
        <v>0</v>
      </c>
      <c r="E75" s="16">
        <v>0</v>
      </c>
      <c r="F75" s="16">
        <v>0</v>
      </c>
      <c r="H75" s="12">
        <v>0</v>
      </c>
      <c r="I75" s="12">
        <v>0</v>
      </c>
      <c r="J75" s="12">
        <v>0</v>
      </c>
      <c r="K75" s="12">
        <v>0</v>
      </c>
      <c r="L75" s="26">
        <v>0</v>
      </c>
      <c r="M75" s="26">
        <v>0</v>
      </c>
      <c r="N75" s="26">
        <v>0</v>
      </c>
      <c r="O75" s="26">
        <v>0</v>
      </c>
      <c r="P75" s="16">
        <f t="shared" si="1"/>
        <v>0</v>
      </c>
    </row>
    <row r="76" spans="1:16">
      <c r="A76" s="4" t="s">
        <v>64</v>
      </c>
      <c r="B76" s="12">
        <v>0</v>
      </c>
      <c r="C76" s="16">
        <v>0</v>
      </c>
      <c r="D76" s="16">
        <v>0</v>
      </c>
      <c r="E76" s="16">
        <v>0</v>
      </c>
      <c r="F76" s="16">
        <v>0</v>
      </c>
      <c r="H76" s="12">
        <v>0</v>
      </c>
      <c r="I76" s="12">
        <v>0</v>
      </c>
      <c r="J76" s="12">
        <v>0</v>
      </c>
      <c r="K76" s="12">
        <v>0</v>
      </c>
      <c r="L76" s="26">
        <v>0</v>
      </c>
      <c r="M76" s="26">
        <v>0</v>
      </c>
      <c r="N76" s="26">
        <v>0</v>
      </c>
      <c r="O76" s="26">
        <v>0</v>
      </c>
      <c r="P76" s="16">
        <f t="shared" si="1"/>
        <v>0</v>
      </c>
    </row>
    <row r="77" spans="1:16">
      <c r="A77" s="1" t="s">
        <v>69</v>
      </c>
      <c r="B77" s="17"/>
      <c r="C77" s="17"/>
      <c r="D77" s="17"/>
      <c r="E77" s="17"/>
      <c r="F77" s="17"/>
      <c r="G77" s="17"/>
      <c r="H77" s="15">
        <f>+H78+H79+H80</f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/>
    </row>
    <row r="78" spans="1:16">
      <c r="A78" s="3" t="s">
        <v>70</v>
      </c>
      <c r="B78" s="15">
        <f>+B79+B80</f>
        <v>0</v>
      </c>
      <c r="C78" s="15">
        <f t="shared" ref="C78" si="15">+C79+C80</f>
        <v>0</v>
      </c>
      <c r="D78" s="15">
        <f>+D79+D80</f>
        <v>0</v>
      </c>
      <c r="E78" s="15">
        <f t="shared" ref="E78:F78" si="16">+E79+E80</f>
        <v>0</v>
      </c>
      <c r="F78" s="15">
        <f t="shared" si="16"/>
        <v>0</v>
      </c>
      <c r="G78" s="15"/>
      <c r="H78" s="12">
        <v>0</v>
      </c>
      <c r="I78" s="12">
        <v>0</v>
      </c>
      <c r="J78" s="12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H80" s="12">
        <v>0</v>
      </c>
      <c r="I80" s="12">
        <v>0</v>
      </c>
      <c r="J80" s="12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</row>
    <row r="81" spans="1:16">
      <c r="A81" s="3" t="s">
        <v>73</v>
      </c>
      <c r="B81" s="15">
        <f>+B82+B83</f>
        <v>0</v>
      </c>
      <c r="C81" s="15">
        <f t="shared" ref="C81" si="17">+C82+C83</f>
        <v>0</v>
      </c>
      <c r="D81" s="15">
        <f>+D82+D83</f>
        <v>0</v>
      </c>
      <c r="E81" s="15">
        <v>0</v>
      </c>
      <c r="F81" s="15">
        <v>0</v>
      </c>
      <c r="G81" s="15"/>
      <c r="H81" s="15">
        <f>+H82+H83+H84</f>
        <v>0</v>
      </c>
      <c r="I81" s="12">
        <v>0</v>
      </c>
      <c r="J81" s="12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/>
      <c r="H82" s="12">
        <v>0</v>
      </c>
      <c r="I82" s="12">
        <v>0</v>
      </c>
      <c r="J82" s="12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H83" s="12">
        <v>0</v>
      </c>
      <c r="I83" s="12">
        <v>0</v>
      </c>
      <c r="J83" s="12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</row>
    <row r="84" spans="1:16">
      <c r="A84" s="3" t="s">
        <v>76</v>
      </c>
      <c r="B84" s="15">
        <f>+B85</f>
        <v>0</v>
      </c>
      <c r="C84" s="15">
        <f t="shared" ref="C84" si="18">+C85</f>
        <v>0</v>
      </c>
      <c r="D84" s="15">
        <f>+D85</f>
        <v>0</v>
      </c>
      <c r="E84" s="15">
        <v>0</v>
      </c>
      <c r="F84" s="15">
        <v>0</v>
      </c>
      <c r="G84" s="15"/>
      <c r="H84" s="12">
        <v>0</v>
      </c>
      <c r="I84" s="12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H85" s="12">
        <v>0</v>
      </c>
      <c r="I85" s="12">
        <v>0</v>
      </c>
      <c r="J85" s="12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</row>
    <row r="86" spans="1:16">
      <c r="A86" s="18" t="s">
        <v>65</v>
      </c>
      <c r="B86" s="19">
        <f>+B69+B54+B38+B28+B18+B12+B64</f>
        <v>1490751720</v>
      </c>
      <c r="C86" s="19">
        <f>+C73+C69+C64+C54+C38+C28+C18+C12</f>
        <v>1875877857.5600002</v>
      </c>
      <c r="D86" s="19">
        <f>+D84+D81+D73+D69+D64+D54+D47+D38+D28+D18+D12</f>
        <v>125368073.98999999</v>
      </c>
      <c r="E86" s="19">
        <f>+E69+E54+E38+E28+E18+E12+E64+E73</f>
        <v>126740659.56</v>
      </c>
      <c r="F86" s="19">
        <f t="shared" ref="F86" si="19">+F69+F54+F38+F28+F18+F12+F64</f>
        <v>128631041.08999999</v>
      </c>
      <c r="G86" s="19">
        <f>+G69+G54+G38+G28+G18+G12+G64</f>
        <v>121692499.94</v>
      </c>
      <c r="H86" s="19">
        <f>+H69+H54+H38+H28+H18+H12+H64</f>
        <v>188939117.69</v>
      </c>
      <c r="I86" s="19">
        <f>+I69+I54+I38+I28+I18+I12+I64+I73</f>
        <v>285739851.60999995</v>
      </c>
      <c r="J86" s="19">
        <f>+J69+J54+J38+J28+J18+J12+J64+J73</f>
        <v>135747766.65000001</v>
      </c>
      <c r="K86" s="19">
        <f>+K69+K54+K38+K28+K18+K12+K64+K73</f>
        <v>129485989.41999999</v>
      </c>
      <c r="L86" s="19">
        <f>+L12+L18+L28+L38+L54+L69</f>
        <v>133372018.31999999</v>
      </c>
      <c r="M86" s="19">
        <f>+M69+M54+M38+M28+M18+M12</f>
        <v>124521349.10000001</v>
      </c>
      <c r="N86" s="19">
        <f>+N69+N54+N38+N28+N18+N12+N64</f>
        <v>132608925.77000001</v>
      </c>
      <c r="O86" s="19">
        <f>+O69+O54+O38+O28+O18+O12+O64</f>
        <v>243030564.41999999</v>
      </c>
      <c r="P86" s="19">
        <f>+P69+P54+P38+P28+P18+P12+P73+P64</f>
        <v>1875877857.5600002</v>
      </c>
    </row>
    <row r="87" spans="1:16">
      <c r="H87" s="12"/>
      <c r="I87" s="12"/>
      <c r="J87" s="12"/>
      <c r="K87" s="26"/>
      <c r="L87" s="26"/>
    </row>
    <row r="88" spans="1:16">
      <c r="H88" s="25"/>
      <c r="I88" s="13"/>
    </row>
    <row r="92" spans="1:16" ht="21.75" thickBot="1">
      <c r="A92" s="36" t="s">
        <v>113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30.75" thickBot="1">
      <c r="A93" s="35" t="s">
        <v>101</v>
      </c>
      <c r="G93" s="34"/>
      <c r="H93" s="34"/>
      <c r="I93" s="34"/>
      <c r="J93" s="34"/>
    </row>
    <row r="94" spans="1:16" ht="30.75" thickBot="1">
      <c r="A94" s="32" t="s">
        <v>102</v>
      </c>
    </row>
    <row r="95" spans="1:16" ht="60.75" thickBot="1">
      <c r="A95" s="33" t="s">
        <v>103</v>
      </c>
    </row>
    <row r="103" spans="4:4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41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>
      <c r="C4" s="43" t="s">
        <v>67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3:17" ht="15.75">
      <c r="C5" s="48" t="s">
        <v>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>
      <c r="C6" s="50" t="s">
        <v>94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>
      <c r="C7" s="37" t="s">
        <v>79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2023-01-11T13:15:48Z</cp:lastPrinted>
  <dcterms:created xsi:type="dcterms:W3CDTF">2021-07-29T18:58:50Z</dcterms:created>
  <dcterms:modified xsi:type="dcterms:W3CDTF">2023-01-16T21:42:34Z</dcterms:modified>
</cp:coreProperties>
</file>