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2"/>
  </bookViews>
  <sheets>
    <sheet name="Situacion  Financiera" sheetId="1" r:id="rId1"/>
    <sheet name="Rendimiento Financiero" sheetId="2" r:id="rId2"/>
    <sheet name="Notas a los Estados" sheetId="3" r:id="rId3"/>
    <sheet name="Hoja1" sheetId="4" r:id="rId4"/>
  </sheets>
  <definedNames>
    <definedName name="_Toc260211680" localSheetId="2">'Notas a los Estados'!#REF!</definedName>
    <definedName name="OLE_LINK2" localSheetId="2">'Notas a los Estados'!$B$19</definedName>
    <definedName name="OLE_LINK25" localSheetId="2">'Notas a los Estados'!$B$179</definedName>
    <definedName name="OLE_LINK31" localSheetId="2">'Notas a los Estados'!$B$202</definedName>
    <definedName name="OLE_LINK37" localSheetId="2">'Notas a los Estados'!$B$203</definedName>
    <definedName name="OLE_LINK45" localSheetId="2">'Notas a los Estados'!#REF!</definedName>
    <definedName name="OLE_LINK55" localSheetId="2">'Notas a los Estados'!#REF!</definedName>
    <definedName name="OLE_LINK57" localSheetId="2">'Notas a los Estados'!#REF!</definedName>
    <definedName name="OLE_LINK61" localSheetId="2">'Notas a los Estados'!$B$38</definedName>
    <definedName name="OLE_LINK97" localSheetId="2">'Notas a los Estados'!$B$239</definedName>
  </definedNames>
  <calcPr fullCalcOnLoad="1"/>
</workbook>
</file>

<file path=xl/sharedStrings.xml><?xml version="1.0" encoding="utf-8"?>
<sst xmlns="http://schemas.openxmlformats.org/spreadsheetml/2006/main" count="336" uniqueCount="308">
  <si>
    <t>REPÚBLICA DOMINICANA</t>
  </si>
  <si>
    <t>DIRECCIÓN NACIONAL DE CONTROL DE DROGAS</t>
  </si>
  <si>
    <t>Presidente 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</si>
  <si>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</si>
  <si>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</si>
  <si>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</si>
  <si>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</si>
  <si>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</si>
  <si>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</si>
  <si>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</si>
  <si>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</si>
  <si>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</si>
  <si>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Nota 2</t>
  </si>
  <si>
    <t>Inventario de Mercancias (Formulario Medicamentos Controlados)</t>
  </si>
  <si>
    <t>Total Inventario Bienes de Cambio y Consumo</t>
  </si>
  <si>
    <t>Total Gastos Pagados por Adelantado</t>
  </si>
  <si>
    <r>
      <t xml:space="preserve">Menos: </t>
    </r>
    <r>
      <rPr>
        <sz val="12"/>
        <rFont val="Arial"/>
        <family val="2"/>
      </rPr>
      <t>Depreciación Acumulada</t>
    </r>
  </si>
  <si>
    <t>PASIVOS</t>
  </si>
  <si>
    <t>Cuentas por Pagar Suplidores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</si>
  <si>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</si>
  <si>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</si>
  <si>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</si>
  <si>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</si>
  <si>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</si>
  <si>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</si>
  <si>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</si>
  <si>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</si>
  <si>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</si>
  <si>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 xml:space="preserve">Sueldos Fijos       </t>
  </si>
  <si>
    <t>Nota 11</t>
  </si>
  <si>
    <t>Nota 12</t>
  </si>
  <si>
    <t>Nota 13</t>
  </si>
  <si>
    <t>Minerales</t>
  </si>
  <si>
    <t>Total Materiales y Suministros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</si>
  <si>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</si>
  <si>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</si>
  <si>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</si>
  <si>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</si>
  <si>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</si>
  <si>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</si>
  <si>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</si>
  <si>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</si>
  <si>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CUENTAS  Y DOCUMENTOS POR COBRAR </t>
  </si>
  <si>
    <t xml:space="preserve">Deducciones y Retenciones por Pagar         </t>
  </si>
  <si>
    <t>Otros Ingresos :</t>
  </si>
  <si>
    <t xml:space="preserve"> </t>
  </si>
  <si>
    <t>Cuenta No.314-000126-8</t>
  </si>
  <si>
    <t>Nota 15</t>
  </si>
  <si>
    <t>CAPITAL</t>
  </si>
  <si>
    <t>Mejoras *</t>
  </si>
  <si>
    <t>Activos Fijos *</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</si>
  <si>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</si>
  <si>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</si>
  <si>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</si>
  <si>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</si>
  <si>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</si>
  <si>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</si>
  <si>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</si>
  <si>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</si>
  <si>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</si>
  <si>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</si>
  <si>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</si>
  <si>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</si>
  <si>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</si>
  <si>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JOSE EUGENIO MATOS DE LA CRUZ,</t>
  </si>
  <si>
    <t>Mayor General, ERD.</t>
  </si>
  <si>
    <t>ESTADO DE RENDIMIENTO FINANCIERO</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</si>
  <si>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</si>
  <si>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</si>
  <si>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</si>
  <si>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</si>
  <si>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</si>
  <si>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</si>
  <si>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</si>
  <si>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</si>
  <si>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</si>
  <si>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</si>
  <si>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</si>
  <si>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</si>
  <si>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</si>
  <si>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</si>
  <si>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</si>
  <si>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Resultado del período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</si>
  <si>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</si>
  <si>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</si>
  <si>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</si>
  <si>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</si>
  <si>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</si>
  <si>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</si>
  <si>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</si>
  <si>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</si>
  <si>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Total Activos Corrientes</t>
  </si>
  <si>
    <t>ACTIVOS  NETOS / PATRIMONIO</t>
  </si>
  <si>
    <t>TRANSFERENCIAS Y DONACIONES</t>
  </si>
  <si>
    <t>Sub-total Transferencias y Donaciones</t>
  </si>
  <si>
    <t>Total Sueldos, Salarios y Beneficios a Empleados</t>
  </si>
  <si>
    <t>Total Subvenciones y Otros Pagos por Transferencias</t>
  </si>
  <si>
    <t>GASTOS DE DEPRECIACION Y AMORTIZACION</t>
  </si>
  <si>
    <t>Total gastos de Depreciación y Amortización</t>
  </si>
  <si>
    <t>Otros gastos</t>
  </si>
  <si>
    <t>OTROS GASTOS</t>
  </si>
  <si>
    <t>Total otros gastos</t>
  </si>
  <si>
    <t>Gastos financieros</t>
  </si>
  <si>
    <t>GASTOS FINANCIEROS</t>
  </si>
  <si>
    <t>Nota 23</t>
  </si>
  <si>
    <t>Ganancia (pérdida) por diferencia cambiaria</t>
  </si>
  <si>
    <t>Inventarios</t>
  </si>
  <si>
    <t xml:space="preserve">Activos  </t>
  </si>
  <si>
    <t>Total activos corrientes</t>
  </si>
  <si>
    <t xml:space="preserve">Pasivos  </t>
  </si>
  <si>
    <t>Capital</t>
  </si>
  <si>
    <t>Ingresos</t>
  </si>
  <si>
    <t>Ingresos por transacciones con contraprestación</t>
  </si>
  <si>
    <t>Transferencias y donaciones</t>
  </si>
  <si>
    <t>Recargos, multas y otros ingresos</t>
  </si>
  <si>
    <t>Total ingresos</t>
  </si>
  <si>
    <t>Sueldos, salarios y beneficios a empleados</t>
  </si>
  <si>
    <t>Subvenciones y otros pagos por transferencias</t>
  </si>
  <si>
    <t>Suministro y material para consumo</t>
  </si>
  <si>
    <t>Gastos de depreciación y amortización</t>
  </si>
  <si>
    <t>Gastos</t>
  </si>
  <si>
    <t>Total Gastos</t>
  </si>
  <si>
    <t>Sub-total</t>
  </si>
  <si>
    <t>Las Notas en los Estados Fianancieros son parte integral de los mismos</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</si>
  <si>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</si>
  <si>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</si>
  <si>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</si>
  <si>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</si>
  <si>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</si>
  <si>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</si>
  <si>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</si>
  <si>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</si>
  <si>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</si>
  <si>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 xml:space="preserve">Activos Netos </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</si>
  <si>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</si>
  <si>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</si>
  <si>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</si>
  <si>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</si>
  <si>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</si>
  <si>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Encargado Depto. de Contabilidad, DNCD.</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</si>
  <si>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</si>
  <si>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</si>
  <si>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Sueldos Retenidos por Pagar</t>
  </si>
  <si>
    <t>Las conforman los compromisos adquiridos por bienes y servicios con los proveedores de la DNCD, y otros compromisos enviados a Deuda Pública, los cuales a la fecha aún no han sido descargados y retornados a la Institución.</t>
  </si>
  <si>
    <t>Ingresos Propios (Venta de Formularios)</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</si>
  <si>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</si>
  <si>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</si>
  <si>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</si>
  <si>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</si>
  <si>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</si>
  <si>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</si>
  <si>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Nota   7</t>
  </si>
  <si>
    <t>Nota   8</t>
  </si>
  <si>
    <t>Nota   9</t>
  </si>
  <si>
    <t>2.6.9.3.01</t>
  </si>
  <si>
    <t>2.6.9.3.02</t>
  </si>
  <si>
    <t>2.4.1.1.05</t>
  </si>
  <si>
    <t>2.1.1.1.01</t>
  </si>
  <si>
    <t>2.1.2.2.01</t>
  </si>
  <si>
    <t>2.1.3.2.01</t>
  </si>
  <si>
    <t>2.2.5.1.01</t>
  </si>
  <si>
    <t>2.2.1.3.01</t>
  </si>
  <si>
    <t>2.2.1.5.01</t>
  </si>
  <si>
    <t>2.2.3.1.01</t>
  </si>
  <si>
    <t>2.2.4.1.01</t>
  </si>
  <si>
    <t>Pasajes y Gastos de Transporte</t>
  </si>
  <si>
    <t>2.1.1.2.04</t>
  </si>
  <si>
    <t>2.2.9.2.01</t>
  </si>
  <si>
    <t>2.3.7.1.01</t>
  </si>
  <si>
    <t>2.3.7.1.02</t>
  </si>
  <si>
    <t>2.3.7.1.06</t>
  </si>
  <si>
    <t>2.1.5.1.01</t>
  </si>
  <si>
    <t>Contribuciones al Seguro de Salud</t>
  </si>
  <si>
    <t>2.1.5.3.01</t>
  </si>
  <si>
    <t>2.4.1.6.01</t>
  </si>
  <si>
    <t>2.1.2.2.06</t>
  </si>
  <si>
    <t>Incentivo por Rendimiento Individual</t>
  </si>
  <si>
    <t>2.2.8.2.01</t>
  </si>
  <si>
    <t>ESTADO DE SITUACIÓN FINANCIERA</t>
  </si>
  <si>
    <t>Efectivo y Equivalente de Efectivo</t>
  </si>
  <si>
    <t>Otros Activos Corrientes</t>
  </si>
  <si>
    <t>Activos Corrientes</t>
  </si>
  <si>
    <t>Activos no Corrientes</t>
  </si>
  <si>
    <t>Propiedad, Planta y Equipo Neto</t>
  </si>
  <si>
    <t>Total Activos no Corrientes</t>
  </si>
  <si>
    <t xml:space="preserve">Total Activos  </t>
  </si>
  <si>
    <t>Pasivos Corrientes</t>
  </si>
  <si>
    <t>Cuentas por Pagar a Corto Plazo</t>
  </si>
  <si>
    <t>Total Pasivos Corrientes</t>
  </si>
  <si>
    <t>Pasivos no Corrientes</t>
  </si>
  <si>
    <t>Cuentas por Pagar a Largo Plazo</t>
  </si>
  <si>
    <t>Total Pasivos no Corrientes</t>
  </si>
  <si>
    <t>Total Pasivos</t>
  </si>
  <si>
    <t>Resultados Positivos (Ahorro) / Negativo (Desahorro)</t>
  </si>
  <si>
    <t>Resultado Acumulado</t>
  </si>
  <si>
    <t xml:space="preserve">Total Activos Netos </t>
  </si>
  <si>
    <t>Total Activos Netos / Patrimonio</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</si>
  <si>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</si>
  <si>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</si>
  <si>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</si>
  <si>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</si>
  <si>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</si>
  <si>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</si>
  <si>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Transf. Corrientes Programadas a Asociaciones Sin Fines de Lucro</t>
  </si>
  <si>
    <t>Total Otros Gastos</t>
  </si>
  <si>
    <t>2.1.2.2.13</t>
  </si>
  <si>
    <t>Incentivo por Riesgo Laboral al Personal Militar y Policial</t>
  </si>
  <si>
    <t>NOTAS A LOS ESTADOS FINANCIEROS</t>
  </si>
  <si>
    <t>Cuenta No.030-007770-0</t>
  </si>
  <si>
    <t>Construcciones por Concesiones de Bienes de Uso</t>
  </si>
  <si>
    <t>2.3.9.2.01</t>
  </si>
  <si>
    <t>Pensiones a Personal Policial</t>
  </si>
  <si>
    <t>Servicios Especiales  (Seguridad Nacional)</t>
  </si>
  <si>
    <t>Alquileres y Rentas de Edificiones y Locales</t>
  </si>
  <si>
    <t>Ingresos por Multas</t>
  </si>
  <si>
    <t>Cuentas por Cobrar</t>
  </si>
  <si>
    <t>2.1.1.2.01</t>
  </si>
  <si>
    <t>Personal Igualado</t>
  </si>
  <si>
    <t>Agua</t>
  </si>
  <si>
    <t>2.2.1.7.01</t>
  </si>
  <si>
    <t>2.3.5.5.01</t>
  </si>
  <si>
    <t>Artículos de Plástico</t>
  </si>
  <si>
    <t>2.4.4.1.02</t>
  </si>
  <si>
    <t>Otras Transferencias Corrientes a Empresas Públicas no Financieras Nacionales</t>
  </si>
  <si>
    <t>Inventario (Existencia de Bienes de Cambio y Consumo)</t>
  </si>
  <si>
    <t>Ingresos por Subsidios de Maternidad y Enfermedad Común (SISALRIL)</t>
  </si>
  <si>
    <t>Dirección Seguridad Interna</t>
  </si>
  <si>
    <t>Dirección del CICC</t>
  </si>
  <si>
    <t>Terrenos Urbanos sin Mejoras</t>
  </si>
  <si>
    <t>2.4.9.1.03</t>
  </si>
  <si>
    <t>Transferencias Corrientes (Gastos Corrientes)</t>
  </si>
  <si>
    <t>Asignación para Gastos de Sueldos fijos</t>
  </si>
  <si>
    <t>Útiles y Materiales de Escritorio, Oficina e Informática</t>
  </si>
  <si>
    <t>2.2.7.2.06</t>
  </si>
  <si>
    <t>Mantenimiento y Reparación de Equipos de Transporte, Tracción y Elevación</t>
  </si>
  <si>
    <t>2.3.1.1.01</t>
  </si>
  <si>
    <t>Alimentos y Bebidas para Personas</t>
  </si>
  <si>
    <t>2.3.9.6.01</t>
  </si>
  <si>
    <t>Productos Eléctricos y Afines</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</si>
  <si>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</si>
  <si>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 xml:space="preserve">Dirección de Equipos y Transporte                           </t>
  </si>
  <si>
    <t>Bienes Intangibles (Compra Licencia de Software)</t>
  </si>
  <si>
    <t>Recolección de Residuos Sólidos</t>
  </si>
  <si>
    <t>2.2.1.8.01</t>
  </si>
  <si>
    <t xml:space="preserve">Depósitos en Garantía </t>
  </si>
  <si>
    <t>2.1.2.2.05</t>
  </si>
  <si>
    <t>Compensación Servicios de Seguridad</t>
  </si>
  <si>
    <t>Comisiones y Gastos Bancarios</t>
  </si>
  <si>
    <t>2.3.3.3.01</t>
  </si>
  <si>
    <t>Productos de Artes Gráficas</t>
  </si>
  <si>
    <t>Ingresos por Contribuciones</t>
  </si>
  <si>
    <t>2.2.7.1.01</t>
  </si>
  <si>
    <t>Otros Combustibles</t>
  </si>
  <si>
    <t>2.4.1.6.05</t>
  </si>
  <si>
    <t>Transferencias Corrientes Ocasionales a Asociaciones sin Fines de Lucro</t>
  </si>
  <si>
    <t>2.3.6.3.06</t>
  </si>
  <si>
    <t>Productos Metálicos</t>
  </si>
  <si>
    <t>2.2.8.7.04</t>
  </si>
  <si>
    <t>Servicios de Capacitación</t>
  </si>
  <si>
    <t>2.3.7.1.99</t>
  </si>
  <si>
    <t>Acumulado Sept. 2021</t>
  </si>
  <si>
    <t>Seguros Generales</t>
  </si>
  <si>
    <t>2.2.3.2.01</t>
  </si>
  <si>
    <t>Viáticos Fuera del País</t>
  </si>
  <si>
    <t>2.2.6.2.01</t>
  </si>
  <si>
    <t>Seguro de Bienes Muebles</t>
  </si>
  <si>
    <t>2.2.8.8.01</t>
  </si>
  <si>
    <t>Impuestos</t>
  </si>
  <si>
    <t>2.3.3.2.01</t>
  </si>
  <si>
    <t>Productos de Papel y Cartón</t>
  </si>
  <si>
    <t xml:space="preserve">  AL 31 DE OCTUBRE DE 2021</t>
  </si>
  <si>
    <t xml:space="preserve"> AL 31 DE OCTUBRE DE 2021</t>
  </si>
  <si>
    <t>DEL EJERCICIO TERMINADO AL 31 DE OCTUBRE DE 2021</t>
  </si>
  <si>
    <t>El Efectivo en Caja y Banco lo conforman los balances conciliados en las cuentas bancarias de la DNCD en el Banco de Reservas de la República Dominicana, más los balances en Caja Chica, al 31 de Octubre de 2021. 
Corresponde al siguiente detalle:</t>
  </si>
  <si>
    <t>Oct. 2021</t>
  </si>
  <si>
    <t>2.2.2.1.01</t>
  </si>
  <si>
    <t>Publicidad y Propaganda</t>
  </si>
  <si>
    <t>2.2.4.4.01</t>
  </si>
  <si>
    <t>Peaje</t>
  </si>
  <si>
    <t>2.2.6.3.01</t>
  </si>
  <si>
    <t>Seguros de Personas</t>
  </si>
  <si>
    <t>Servicios Especiales de Mantenimiento y Reparación</t>
  </si>
  <si>
    <t>2.2.7.2.02</t>
  </si>
  <si>
    <t>Mantenimiento y Reparación de Equipos de Tecnología e Información</t>
  </si>
  <si>
    <t>2.3.1.2.01</t>
  </si>
  <si>
    <t>Alimentos Para Animales</t>
  </si>
  <si>
    <t>2.3.2.2.01</t>
  </si>
  <si>
    <t>Acabados Textiles</t>
  </si>
  <si>
    <t>2.3.5.3.01</t>
  </si>
  <si>
    <t>Llantas y Neumáticos</t>
  </si>
  <si>
    <t>2.3.5.4.01</t>
  </si>
  <si>
    <t>Artículos de Caucho</t>
  </si>
  <si>
    <t>2.3.7.2.06</t>
  </si>
  <si>
    <t>Pinturas, Lacas, Barnices, Diluyentes y Absorbentes para Pinturas</t>
  </si>
  <si>
    <t>2.3.7.2.99</t>
  </si>
  <si>
    <t>Otros Productos Químicos y Conexos</t>
  </si>
  <si>
    <t>2.3.9.4.01</t>
  </si>
  <si>
    <t>Útiles destinados a Actividades Deportivas, Culturales y Recreativas</t>
  </si>
  <si>
    <t>2.3.9.9.05</t>
  </si>
  <si>
    <t>Productos y Útiles Diversos</t>
  </si>
  <si>
    <t>2.4.1.2.05</t>
  </si>
  <si>
    <t>Subsidios Para Viviendas Económicas</t>
  </si>
  <si>
    <t>2.4.1.4.01</t>
  </si>
  <si>
    <t>Becas Nacionales</t>
  </si>
  <si>
    <t>2.4.1.6.06</t>
  </si>
  <si>
    <t>Transferencias Corrientes a Federaciones Deportivas</t>
  </si>
  <si>
    <t>2.6.1.2.01</t>
  </si>
  <si>
    <t>Muebles de Alojamiento</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</si>
</sst>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67">
    <font>
      <sz val="10"/>
      <name val="Arial"/>
      <family val="0"/>
    </font>
    <font>
      <sz val="11"/>
      <color indexed="8"/>
      <name val="Calibri"/>
      <family val="2"/>
    </font>
    <font>
      <sz val="12"/>
      <name val="Times New Roman"/>
      <family val="1"/>
    </font>
    <font>
      <b/>
      <sz val="10"/>
      <name val="Arial"/>
      <family val="2"/>
    </font>
    <font>
      <sz val="12"/>
      <name val="Arial"/>
      <family val="2"/>
    </font>
    <font>
      <b/>
      <sz val="12"/>
      <name val="Arial"/>
      <family val="2"/>
    </font>
    <font>
      <sz val="14"/>
      <name val="Times New Roman"/>
      <family val="1"/>
    </font>
    <font>
      <sz val="17"/>
      <color indexed="8"/>
      <name val="Times New Roman"/>
      <family val="1"/>
    </font>
    <font>
      <b/>
      <sz val="14"/>
      <name val="Arial"/>
      <family val="2"/>
    </font>
    <font>
      <sz val="14"/>
      <name val="Arial"/>
      <family val="2"/>
    </font>
    <font>
      <b/>
      <sz val="16"/>
      <name val="Arial"/>
      <family val="2"/>
    </font>
    <font>
      <sz val="13"/>
      <name val="Arial"/>
      <family val="2"/>
    </font>
    <font>
      <b/>
      <sz val="13"/>
      <name val="Arial"/>
      <family val="2"/>
    </font>
    <font>
      <b/>
      <sz val="12"/>
      <color indexed="8"/>
      <name val="Arial"/>
      <family val="2"/>
    </font>
    <font>
      <b/>
      <sz val="14"/>
      <color indexed="8"/>
      <name val="Arial"/>
      <family val="2"/>
    </font>
    <font>
      <sz val="16"/>
      <name val="Arial"/>
      <family val="2"/>
    </font>
    <font>
      <sz val="11"/>
      <name val="Arial"/>
      <family val="2"/>
    </font>
    <font>
      <b/>
      <sz val="20"/>
      <name val="Times New Roman"/>
      <family val="1"/>
    </font>
    <font>
      <sz val="18"/>
      <name val="Arial"/>
      <family val="2"/>
    </font>
    <font>
      <b/>
      <sz val="11"/>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0"/>
      <color indexed="10"/>
      <name val="Arial"/>
      <family val="2"/>
    </font>
    <font>
      <b/>
      <sz val="16"/>
      <color indexed="8"/>
      <name val="Arial"/>
      <family val="2"/>
    </font>
    <font>
      <b/>
      <sz val="13"/>
      <color indexed="8"/>
      <name val="Arial"/>
      <family val="2"/>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0"/>
      <color rgb="FFFF0000"/>
      <name val="Arial"/>
      <family val="2"/>
    </font>
    <font>
      <b/>
      <sz val="16"/>
      <color rgb="FF000000"/>
      <name val="Arial"/>
      <family val="2"/>
    </font>
    <font>
      <b/>
      <sz val="13"/>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thin"/>
      <bottom style="medium"/>
    </border>
    <border>
      <left/>
      <right/>
      <top/>
      <bottom style="double"/>
    </border>
    <border>
      <left/>
      <right/>
      <top style="medium"/>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right/>
      <top style="thin"/>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43" fontId="0" fillId="0" borderId="0" applyFont="0" applyFill="0" applyBorder="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51">
    <xf numFmtId="0" fontId="0" fillId="0" borderId="0" xfId="0" applyAlignment="1">
      <alignment/>
    </xf>
    <xf numFmtId="4" fontId="0" fillId="0" borderId="0" xfId="0" applyNumberFormat="1" applyAlignment="1">
      <alignment horizontal="right"/>
    </xf>
    <xf numFmtId="0" fontId="4" fillId="0" borderId="0" xfId="0" applyFont="1" applyAlignment="1">
      <alignment/>
    </xf>
    <xf numFmtId="4" fontId="4" fillId="0" borderId="0" xfId="0" applyNumberFormat="1" applyFont="1" applyAlignment="1">
      <alignment horizontal="right"/>
    </xf>
    <xf numFmtId="0" fontId="0" fillId="0" borderId="0" xfId="0" applyBorder="1" applyAlignment="1">
      <alignment/>
    </xf>
    <xf numFmtId="0" fontId="4" fillId="0" borderId="0" xfId="0" applyFont="1" applyBorder="1" applyAlignment="1">
      <alignment/>
    </xf>
    <xf numFmtId="0" fontId="9" fillId="0" borderId="0" xfId="0" applyFont="1" applyAlignment="1">
      <alignment horizontal="left"/>
    </xf>
    <xf numFmtId="0" fontId="0" fillId="0" borderId="0" xfId="0" applyFont="1" applyAlignment="1">
      <alignment/>
    </xf>
    <xf numFmtId="0" fontId="61" fillId="0" borderId="0" xfId="0" applyFont="1" applyAlignment="1">
      <alignment horizontal="center" readingOrder="2"/>
    </xf>
    <xf numFmtId="4" fontId="0" fillId="0" borderId="0" xfId="0" applyNumberFormat="1" applyAlignment="1">
      <alignment/>
    </xf>
    <xf numFmtId="40" fontId="18" fillId="0" borderId="0" xfId="0" applyNumberFormat="1" applyFont="1" applyAlignment="1">
      <alignment/>
    </xf>
    <xf numFmtId="0" fontId="0" fillId="0" borderId="0" xfId="0" applyFill="1" applyAlignment="1">
      <alignment/>
    </xf>
    <xf numFmtId="164" fontId="11" fillId="0" borderId="0" xfId="49" applyFont="1" applyBorder="1" applyAlignment="1">
      <alignment/>
    </xf>
    <xf numFmtId="0" fontId="4" fillId="0" borderId="0" xfId="0" applyFont="1" applyFill="1" applyAlignment="1">
      <alignment/>
    </xf>
    <xf numFmtId="0" fontId="0" fillId="33" borderId="0" xfId="0" applyFill="1" applyAlignment="1">
      <alignment/>
    </xf>
    <xf numFmtId="4" fontId="0" fillId="33" borderId="0" xfId="0" applyNumberFormat="1" applyFill="1" applyAlignment="1">
      <alignment horizontal="right"/>
    </xf>
    <xf numFmtId="0" fontId="0" fillId="33" borderId="0" xfId="0" applyFill="1" applyBorder="1" applyAlignment="1">
      <alignment/>
    </xf>
    <xf numFmtId="0" fontId="6" fillId="33" borderId="0" xfId="0" applyFont="1" applyFill="1" applyAlignment="1">
      <alignment horizontal="center" vertical="center"/>
    </xf>
    <xf numFmtId="0" fontId="6" fillId="33" borderId="0" xfId="0" applyFont="1" applyFill="1" applyAlignment="1">
      <alignment/>
    </xf>
    <xf numFmtId="0" fontId="3" fillId="33" borderId="0" xfId="0" applyFont="1" applyFill="1" applyAlignment="1">
      <alignment/>
    </xf>
    <xf numFmtId="4" fontId="5" fillId="33" borderId="0" xfId="0" applyNumberFormat="1" applyFont="1" applyFill="1" applyAlignment="1">
      <alignment horizontal="right"/>
    </xf>
    <xf numFmtId="0" fontId="10" fillId="33" borderId="0" xfId="0" applyFont="1" applyFill="1" applyAlignment="1">
      <alignment/>
    </xf>
    <xf numFmtId="0" fontId="9" fillId="33" borderId="0" xfId="0" applyFont="1" applyFill="1" applyAlignment="1">
      <alignment/>
    </xf>
    <xf numFmtId="0" fontId="5" fillId="33" borderId="10" xfId="0" applyFont="1" applyFill="1" applyBorder="1" applyAlignment="1">
      <alignment horizontal="center"/>
    </xf>
    <xf numFmtId="0" fontId="5" fillId="33" borderId="0" xfId="0" applyFont="1" applyFill="1" applyBorder="1" applyAlignment="1">
      <alignment horizontal="center"/>
    </xf>
    <xf numFmtId="0" fontId="10" fillId="33" borderId="0" xfId="0" applyFont="1" applyFill="1" applyBorder="1" applyAlignment="1">
      <alignment/>
    </xf>
    <xf numFmtId="49" fontId="8"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4" fillId="33" borderId="0" xfId="0" applyFont="1" applyFill="1" applyAlignment="1">
      <alignment/>
    </xf>
    <xf numFmtId="4" fontId="11" fillId="33" borderId="0" xfId="0" applyNumberFormat="1" applyFont="1" applyFill="1" applyBorder="1" applyAlignment="1">
      <alignment horizontal="center"/>
    </xf>
    <xf numFmtId="4" fontId="11" fillId="33" borderId="0" xfId="0" applyNumberFormat="1" applyFont="1" applyFill="1" applyBorder="1" applyAlignment="1">
      <alignment horizontal="right"/>
    </xf>
    <xf numFmtId="4" fontId="11" fillId="33" borderId="0" xfId="0" applyNumberFormat="1" applyFont="1" applyFill="1" applyAlignment="1">
      <alignment horizontal="right"/>
    </xf>
    <xf numFmtId="4" fontId="11" fillId="33" borderId="11" xfId="0" applyNumberFormat="1" applyFont="1" applyFill="1" applyBorder="1" applyAlignment="1">
      <alignment horizontal="right"/>
    </xf>
    <xf numFmtId="4" fontId="8" fillId="33" borderId="0" xfId="0" applyNumberFormat="1" applyFont="1" applyFill="1" applyBorder="1" applyAlignment="1">
      <alignment horizontal="right"/>
    </xf>
    <xf numFmtId="4" fontId="8" fillId="33" borderId="12" xfId="0" applyNumberFormat="1" applyFont="1" applyFill="1" applyBorder="1" applyAlignment="1">
      <alignment horizontal="right"/>
    </xf>
    <xf numFmtId="0" fontId="6" fillId="33" borderId="0" xfId="0" applyFont="1" applyFill="1" applyAlignment="1">
      <alignment/>
    </xf>
    <xf numFmtId="4" fontId="9" fillId="33" borderId="0" xfId="0" applyNumberFormat="1" applyFont="1" applyFill="1" applyBorder="1" applyAlignment="1">
      <alignment horizontal="right"/>
    </xf>
    <xf numFmtId="4" fontId="9" fillId="33" borderId="0" xfId="0" applyNumberFormat="1" applyFont="1" applyFill="1" applyAlignment="1">
      <alignment horizontal="right"/>
    </xf>
    <xf numFmtId="4" fontId="8" fillId="33" borderId="13" xfId="0" applyNumberFormat="1" applyFont="1" applyFill="1" applyBorder="1" applyAlignment="1">
      <alignment horizontal="right"/>
    </xf>
    <xf numFmtId="4" fontId="8" fillId="33" borderId="14" xfId="0" applyNumberFormat="1" applyFont="1" applyFill="1" applyBorder="1" applyAlignment="1">
      <alignment horizontal="right"/>
    </xf>
    <xf numFmtId="0" fontId="2" fillId="33" borderId="0" xfId="0" applyFont="1" applyFill="1" applyAlignment="1">
      <alignment/>
    </xf>
    <xf numFmtId="4" fontId="4"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4" fontId="8" fillId="33" borderId="11" xfId="0" applyNumberFormat="1" applyFont="1" applyFill="1" applyBorder="1" applyAlignment="1">
      <alignment horizontal="right"/>
    </xf>
    <xf numFmtId="4" fontId="8" fillId="33" borderId="10" xfId="0" applyNumberFormat="1" applyFont="1" applyFill="1" applyBorder="1" applyAlignment="1">
      <alignment horizontal="right"/>
    </xf>
    <xf numFmtId="4" fontId="4" fillId="33" borderId="0" xfId="0" applyNumberFormat="1" applyFont="1" applyFill="1" applyAlignment="1">
      <alignment horizontal="right"/>
    </xf>
    <xf numFmtId="4" fontId="8" fillId="33" borderId="15" xfId="0" applyNumberFormat="1" applyFont="1" applyFill="1" applyBorder="1" applyAlignment="1">
      <alignment horizontal="right"/>
    </xf>
    <xf numFmtId="4" fontId="12" fillId="33" borderId="0" xfId="0" applyNumberFormat="1" applyFont="1" applyFill="1" applyBorder="1" applyAlignment="1">
      <alignment horizontal="right"/>
    </xf>
    <xf numFmtId="4" fontId="4" fillId="33" borderId="0" xfId="0" applyNumberFormat="1" applyFont="1" applyFill="1" applyAlignment="1">
      <alignment/>
    </xf>
    <xf numFmtId="4" fontId="4" fillId="33" borderId="0" xfId="0" applyNumberFormat="1" applyFont="1" applyFill="1" applyBorder="1" applyAlignment="1">
      <alignment/>
    </xf>
    <xf numFmtId="4" fontId="0" fillId="33" borderId="0" xfId="0" applyNumberFormat="1" applyFill="1" applyAlignment="1">
      <alignment/>
    </xf>
    <xf numFmtId="0" fontId="4" fillId="33" borderId="0" xfId="0" applyFont="1" applyFill="1" applyBorder="1" applyAlignment="1">
      <alignment/>
    </xf>
    <xf numFmtId="0" fontId="8" fillId="33" borderId="0" xfId="0" applyFont="1" applyFill="1" applyAlignment="1">
      <alignment horizontal="center" vertical="center"/>
    </xf>
    <xf numFmtId="0" fontId="8" fillId="33" borderId="0" xfId="0" applyFont="1" applyFill="1" applyAlignment="1">
      <alignment/>
    </xf>
    <xf numFmtId="0" fontId="9" fillId="33" borderId="0" xfId="0" applyFont="1" applyFill="1" applyBorder="1" applyAlignment="1">
      <alignment/>
    </xf>
    <xf numFmtId="4" fontId="9" fillId="33" borderId="0" xfId="0" applyNumberFormat="1" applyFont="1" applyFill="1" applyAlignment="1">
      <alignment/>
    </xf>
    <xf numFmtId="4" fontId="9" fillId="33" borderId="0" xfId="0" applyNumberFormat="1" applyFont="1" applyFill="1" applyBorder="1" applyAlignment="1">
      <alignment/>
    </xf>
    <xf numFmtId="0" fontId="8" fillId="33" borderId="0" xfId="0" applyFont="1" applyFill="1" applyAlignment="1">
      <alignment horizontal="left"/>
    </xf>
    <xf numFmtId="0" fontId="9" fillId="33" borderId="0" xfId="0" applyFont="1" applyFill="1" applyAlignment="1">
      <alignment horizontal="center" vertical="center"/>
    </xf>
    <xf numFmtId="0" fontId="9" fillId="34" borderId="0" xfId="0" applyFont="1" applyFill="1" applyAlignment="1">
      <alignment/>
    </xf>
    <xf numFmtId="0" fontId="8" fillId="34" borderId="0" xfId="0" applyFont="1" applyFill="1" applyAlignment="1">
      <alignment/>
    </xf>
    <xf numFmtId="0" fontId="9" fillId="34" borderId="0" xfId="0" applyFont="1" applyFill="1" applyBorder="1" applyAlignment="1">
      <alignment/>
    </xf>
    <xf numFmtId="0" fontId="0" fillId="34"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horizontal="center"/>
    </xf>
    <xf numFmtId="0" fontId="11" fillId="33" borderId="0" xfId="0" applyFont="1" applyFill="1" applyBorder="1" applyAlignment="1">
      <alignment/>
    </xf>
    <xf numFmtId="0" fontId="11" fillId="33" borderId="0" xfId="0" applyFont="1" applyFill="1" applyAlignment="1">
      <alignment/>
    </xf>
    <xf numFmtId="164" fontId="11" fillId="33" borderId="0" xfId="49" applyFont="1" applyFill="1" applyBorder="1" applyAlignment="1">
      <alignment horizontal="right"/>
    </xf>
    <xf numFmtId="164" fontId="11" fillId="33" borderId="0" xfId="49" applyFont="1" applyFill="1" applyBorder="1" applyAlignment="1">
      <alignment/>
    </xf>
    <xf numFmtId="164" fontId="11" fillId="33" borderId="11" xfId="49" applyFont="1" applyFill="1" applyBorder="1" applyAlignment="1">
      <alignment/>
    </xf>
    <xf numFmtId="164" fontId="12" fillId="33" borderId="0" xfId="49" applyFont="1" applyFill="1" applyBorder="1" applyAlignment="1">
      <alignment horizontal="right"/>
    </xf>
    <xf numFmtId="164" fontId="12" fillId="33" borderId="12" xfId="49" applyFont="1" applyFill="1" applyBorder="1" applyAlignment="1">
      <alignment/>
    </xf>
    <xf numFmtId="0" fontId="12" fillId="33" borderId="0" xfId="0" applyFont="1" applyFill="1" applyAlignment="1">
      <alignment/>
    </xf>
    <xf numFmtId="164" fontId="11" fillId="33" borderId="0" xfId="49" applyFont="1" applyFill="1" applyBorder="1" applyAlignment="1">
      <alignment/>
    </xf>
    <xf numFmtId="164" fontId="11" fillId="33" borderId="0" xfId="49" applyFont="1" applyFill="1" applyAlignment="1">
      <alignment horizontal="right"/>
    </xf>
    <xf numFmtId="0" fontId="0" fillId="33" borderId="0" xfId="0" applyFill="1" applyAlignment="1">
      <alignment/>
    </xf>
    <xf numFmtId="4" fontId="11" fillId="33" borderId="0" xfId="0" applyNumberFormat="1" applyFont="1" applyFill="1" applyAlignment="1">
      <alignment/>
    </xf>
    <xf numFmtId="0" fontId="8" fillId="33" borderId="0" xfId="0" applyFont="1" applyFill="1" applyAlignment="1">
      <alignment/>
    </xf>
    <xf numFmtId="4" fontId="8" fillId="33" borderId="0" xfId="0" applyNumberFormat="1" applyFont="1" applyFill="1" applyBorder="1" applyAlignment="1">
      <alignment/>
    </xf>
    <xf numFmtId="164" fontId="12" fillId="33" borderId="0" xfId="49" applyFont="1" applyFill="1" applyBorder="1" applyAlignment="1">
      <alignment/>
    </xf>
    <xf numFmtId="164" fontId="12" fillId="33" borderId="10" xfId="49" applyFont="1" applyFill="1" applyBorder="1" applyAlignment="1">
      <alignment horizontal="right"/>
    </xf>
    <xf numFmtId="164" fontId="12" fillId="33" borderId="10" xfId="49" applyFont="1" applyFill="1" applyBorder="1" applyAlignment="1">
      <alignment/>
    </xf>
    <xf numFmtId="40" fontId="12" fillId="33" borderId="14" xfId="49" applyNumberFormat="1" applyFont="1" applyFill="1" applyBorder="1" applyAlignment="1">
      <alignment horizontal="right"/>
    </xf>
    <xf numFmtId="43" fontId="0" fillId="33" borderId="0" xfId="0" applyNumberFormat="1" applyFill="1" applyAlignment="1">
      <alignment/>
    </xf>
    <xf numFmtId="40" fontId="0" fillId="33" borderId="0" xfId="0" applyNumberFormat="1" applyFill="1" applyAlignment="1">
      <alignment/>
    </xf>
    <xf numFmtId="0" fontId="14" fillId="33" borderId="16" xfId="0" applyFont="1" applyFill="1" applyBorder="1" applyAlignment="1">
      <alignment horizontal="justify"/>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horizontal="left" vertical="top" wrapText="1"/>
    </xf>
    <xf numFmtId="0" fontId="4" fillId="33" borderId="20" xfId="0" applyFont="1" applyFill="1" applyBorder="1" applyAlignment="1">
      <alignment vertical="top" wrapText="1"/>
    </xf>
    <xf numFmtId="0" fontId="19" fillId="33" borderId="21" xfId="0" applyFont="1" applyFill="1" applyBorder="1" applyAlignment="1">
      <alignment horizontal="center"/>
    </xf>
    <xf numFmtId="0" fontId="16" fillId="33" borderId="20" xfId="0" applyFont="1" applyFill="1" applyBorder="1" applyAlignment="1">
      <alignment/>
    </xf>
    <xf numFmtId="4" fontId="16" fillId="33" borderId="20" xfId="0" applyNumberFormat="1" applyFont="1" applyFill="1" applyBorder="1" applyAlignment="1">
      <alignment horizontal="right"/>
    </xf>
    <xf numFmtId="4" fontId="19" fillId="33" borderId="20" xfId="0" applyNumberFormat="1" applyFont="1" applyFill="1" applyBorder="1" applyAlignment="1">
      <alignment/>
    </xf>
    <xf numFmtId="4" fontId="16" fillId="33" borderId="20" xfId="0" applyNumberFormat="1" applyFont="1" applyFill="1" applyBorder="1" applyAlignment="1">
      <alignment/>
    </xf>
    <xf numFmtId="4" fontId="16" fillId="33" borderId="22" xfId="0" applyNumberFormat="1" applyFont="1" applyFill="1" applyBorder="1" applyAlignment="1">
      <alignment/>
    </xf>
    <xf numFmtId="4" fontId="19" fillId="33" borderId="23" xfId="0" applyNumberFormat="1" applyFont="1" applyFill="1" applyBorder="1" applyAlignment="1">
      <alignment/>
    </xf>
    <xf numFmtId="165" fontId="16" fillId="33" borderId="20" xfId="0" applyNumberFormat="1" applyFont="1" applyFill="1" applyBorder="1" applyAlignment="1">
      <alignment/>
    </xf>
    <xf numFmtId="0" fontId="4" fillId="33" borderId="24" xfId="0" applyFont="1" applyFill="1" applyBorder="1" applyAlignment="1">
      <alignment/>
    </xf>
    <xf numFmtId="0" fontId="4" fillId="33" borderId="22" xfId="0" applyFont="1" applyFill="1" applyBorder="1" applyAlignment="1">
      <alignment/>
    </xf>
    <xf numFmtId="4" fontId="5" fillId="33" borderId="0" xfId="0" applyNumberFormat="1" applyFont="1" applyFill="1" applyBorder="1" applyAlignment="1">
      <alignment/>
    </xf>
    <xf numFmtId="0" fontId="8" fillId="33" borderId="16" xfId="0" applyFont="1" applyFill="1" applyBorder="1" applyAlignment="1">
      <alignment/>
    </xf>
    <xf numFmtId="0" fontId="5" fillId="33" borderId="22" xfId="0" applyFont="1" applyFill="1" applyBorder="1" applyAlignment="1">
      <alignment horizontal="center"/>
    </xf>
    <xf numFmtId="43" fontId="4" fillId="33" borderId="0" xfId="50" applyFont="1" applyFill="1" applyBorder="1" applyAlignment="1">
      <alignment/>
    </xf>
    <xf numFmtId="43" fontId="4" fillId="33" borderId="20" xfId="50" applyFont="1" applyFill="1" applyBorder="1" applyAlignment="1">
      <alignment/>
    </xf>
    <xf numFmtId="0" fontId="4" fillId="33" borderId="19" xfId="0" applyFont="1" applyFill="1" applyBorder="1" applyAlignment="1">
      <alignment/>
    </xf>
    <xf numFmtId="43" fontId="4" fillId="33" borderId="22" xfId="50" applyFont="1" applyFill="1" applyBorder="1" applyAlignment="1">
      <alignment/>
    </xf>
    <xf numFmtId="0" fontId="5" fillId="33" borderId="19" xfId="0" applyFont="1" applyFill="1" applyBorder="1" applyAlignment="1">
      <alignment horizontal="left"/>
    </xf>
    <xf numFmtId="4" fontId="5" fillId="33" borderId="23" xfId="0" applyNumberFormat="1" applyFont="1" applyFill="1" applyBorder="1" applyAlignment="1">
      <alignment/>
    </xf>
    <xf numFmtId="0" fontId="4" fillId="33" borderId="20" xfId="0" applyFont="1" applyFill="1" applyBorder="1" applyAlignment="1">
      <alignment/>
    </xf>
    <xf numFmtId="4" fontId="4" fillId="33" borderId="22" xfId="0" applyNumberFormat="1" applyFont="1" applyFill="1" applyBorder="1" applyAlignment="1">
      <alignment horizontal="right"/>
    </xf>
    <xf numFmtId="4" fontId="4" fillId="33" borderId="20" xfId="0" applyNumberFormat="1" applyFont="1" applyFill="1" applyBorder="1" applyAlignment="1">
      <alignment horizontal="right"/>
    </xf>
    <xf numFmtId="4" fontId="5" fillId="33" borderId="21"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22" xfId="0" applyNumberFormat="1" applyFont="1" applyFill="1" applyBorder="1" applyAlignment="1">
      <alignment/>
    </xf>
    <xf numFmtId="4" fontId="4" fillId="33" borderId="20" xfId="0" applyNumberFormat="1" applyFont="1" applyFill="1" applyBorder="1" applyAlignment="1">
      <alignment/>
    </xf>
    <xf numFmtId="0" fontId="5" fillId="33" borderId="19" xfId="0" applyFont="1" applyFill="1" applyBorder="1" applyAlignment="1">
      <alignment/>
    </xf>
    <xf numFmtId="40" fontId="4" fillId="33" borderId="25" xfId="0" applyNumberFormat="1" applyFont="1" applyFill="1" applyBorder="1" applyAlignment="1">
      <alignment/>
    </xf>
    <xf numFmtId="4" fontId="4" fillId="33" borderId="26" xfId="0" applyNumberFormat="1" applyFont="1" applyFill="1" applyBorder="1" applyAlignment="1">
      <alignment/>
    </xf>
    <xf numFmtId="4" fontId="5" fillId="33" borderId="20" xfId="0" applyNumberFormat="1" applyFont="1" applyFill="1" applyBorder="1" applyAlignment="1">
      <alignment/>
    </xf>
    <xf numFmtId="0" fontId="5" fillId="33" borderId="24" xfId="0" applyFont="1" applyFill="1" applyBorder="1" applyAlignment="1">
      <alignment/>
    </xf>
    <xf numFmtId="4" fontId="5" fillId="33" borderId="14" xfId="0" applyNumberFormat="1" applyFont="1" applyFill="1" applyBorder="1" applyAlignment="1">
      <alignment/>
    </xf>
    <xf numFmtId="4" fontId="5" fillId="33" borderId="27" xfId="0" applyNumberFormat="1" applyFont="1" applyFill="1" applyBorder="1" applyAlignment="1">
      <alignment/>
    </xf>
    <xf numFmtId="1" fontId="4" fillId="33" borderId="0" xfId="0" applyNumberFormat="1" applyFont="1" applyFill="1" applyBorder="1" applyAlignment="1">
      <alignment/>
    </xf>
    <xf numFmtId="0" fontId="4" fillId="33" borderId="10" xfId="0" applyFont="1" applyFill="1" applyBorder="1" applyAlignment="1">
      <alignment/>
    </xf>
    <xf numFmtId="0" fontId="5" fillId="33" borderId="28" xfId="0" applyFont="1" applyFill="1" applyBorder="1" applyAlignment="1">
      <alignment horizontal="center"/>
    </xf>
    <xf numFmtId="0" fontId="5" fillId="33" borderId="21" xfId="0" applyFont="1" applyFill="1" applyBorder="1" applyAlignment="1">
      <alignment horizontal="center"/>
    </xf>
    <xf numFmtId="4" fontId="5" fillId="33" borderId="26" xfId="0" applyNumberFormat="1" applyFont="1" applyFill="1" applyBorder="1" applyAlignment="1">
      <alignment/>
    </xf>
    <xf numFmtId="0" fontId="5" fillId="33" borderId="20" xfId="0" applyFont="1" applyFill="1" applyBorder="1" applyAlignment="1">
      <alignment horizontal="center"/>
    </xf>
    <xf numFmtId="40" fontId="4" fillId="33" borderId="20" xfId="0" applyNumberFormat="1" applyFont="1" applyFill="1" applyBorder="1" applyAlignment="1">
      <alignment/>
    </xf>
    <xf numFmtId="40" fontId="5" fillId="33" borderId="0" xfId="0" applyNumberFormat="1" applyFont="1" applyFill="1" applyBorder="1" applyAlignment="1">
      <alignment/>
    </xf>
    <xf numFmtId="40" fontId="5" fillId="33" borderId="26" xfId="0" applyNumberFormat="1" applyFont="1" applyFill="1" applyBorder="1" applyAlignment="1">
      <alignment/>
    </xf>
    <xf numFmtId="40" fontId="5" fillId="33" borderId="20" xfId="0" applyNumberFormat="1" applyFont="1" applyFill="1" applyBorder="1" applyAlignment="1">
      <alignment/>
    </xf>
    <xf numFmtId="4" fontId="4" fillId="33" borderId="22" xfId="0" applyNumberFormat="1" applyFont="1" applyFill="1" applyBorder="1" applyAlignment="1">
      <alignment/>
    </xf>
    <xf numFmtId="43" fontId="4" fillId="33" borderId="0" xfId="50" applyFont="1" applyFill="1" applyBorder="1" applyAlignment="1">
      <alignment horizontal="right"/>
    </xf>
    <xf numFmtId="43" fontId="4" fillId="33" borderId="22" xfId="50" applyFont="1" applyFill="1" applyBorder="1" applyAlignment="1">
      <alignment horizontal="right"/>
    </xf>
    <xf numFmtId="43" fontId="5" fillId="33" borderId="25" xfId="50" applyFont="1" applyFill="1" applyBorder="1" applyAlignment="1">
      <alignment/>
    </xf>
    <xf numFmtId="4" fontId="5" fillId="33" borderId="25" xfId="0" applyNumberFormat="1" applyFont="1" applyFill="1" applyBorder="1" applyAlignment="1">
      <alignment/>
    </xf>
    <xf numFmtId="43" fontId="4" fillId="33" borderId="0" xfId="0" applyNumberFormat="1" applyFont="1" applyFill="1" applyBorder="1" applyAlignment="1">
      <alignment/>
    </xf>
    <xf numFmtId="43" fontId="5" fillId="33" borderId="22" xfId="50" applyFont="1" applyFill="1" applyBorder="1" applyAlignment="1">
      <alignment horizontal="right"/>
    </xf>
    <xf numFmtId="0" fontId="4" fillId="33" borderId="19" xfId="0" applyFont="1" applyFill="1" applyBorder="1" applyAlignment="1">
      <alignment wrapText="1"/>
    </xf>
    <xf numFmtId="0" fontId="5" fillId="33" borderId="19" xfId="0" applyFont="1" applyFill="1" applyBorder="1" applyAlignment="1">
      <alignment wrapText="1"/>
    </xf>
    <xf numFmtId="4" fontId="4" fillId="33" borderId="29" xfId="0" applyNumberFormat="1" applyFont="1" applyFill="1" applyBorder="1" applyAlignment="1">
      <alignment/>
    </xf>
    <xf numFmtId="4" fontId="5" fillId="33" borderId="10" xfId="0" applyNumberFormat="1" applyFont="1" applyFill="1" applyBorder="1" applyAlignment="1">
      <alignment/>
    </xf>
    <xf numFmtId="4" fontId="5" fillId="33" borderId="30" xfId="0" applyNumberFormat="1" applyFont="1" applyFill="1" applyBorder="1" applyAlignment="1">
      <alignment/>
    </xf>
    <xf numFmtId="43" fontId="4" fillId="33" borderId="20" xfId="50" applyFont="1" applyFill="1" applyBorder="1" applyAlignment="1">
      <alignment horizontal="right"/>
    </xf>
    <xf numFmtId="40" fontId="4" fillId="33" borderId="0" xfId="0" applyNumberFormat="1" applyFont="1" applyFill="1" applyAlignment="1">
      <alignment/>
    </xf>
    <xf numFmtId="43" fontId="4" fillId="33" borderId="25" xfId="50" applyFont="1" applyFill="1" applyBorder="1" applyAlignment="1">
      <alignment horizontal="right"/>
    </xf>
    <xf numFmtId="43" fontId="5" fillId="33" borderId="20" xfId="50" applyFont="1" applyFill="1" applyBorder="1" applyAlignment="1">
      <alignment horizontal="right"/>
    </xf>
    <xf numFmtId="43" fontId="5" fillId="33" borderId="31" xfId="0" applyNumberFormat="1" applyFont="1" applyFill="1" applyBorder="1" applyAlignment="1">
      <alignment/>
    </xf>
    <xf numFmtId="43" fontId="4" fillId="33" borderId="0" xfId="0" applyNumberFormat="1" applyFont="1" applyFill="1" applyAlignment="1">
      <alignment/>
    </xf>
    <xf numFmtId="4" fontId="4" fillId="33" borderId="0" xfId="0" applyNumberFormat="1" applyFont="1" applyFill="1" applyAlignment="1">
      <alignment/>
    </xf>
    <xf numFmtId="4" fontId="4" fillId="33" borderId="10" xfId="0" applyNumberFormat="1" applyFont="1" applyFill="1" applyBorder="1" applyAlignment="1">
      <alignment/>
    </xf>
    <xf numFmtId="0" fontId="5" fillId="33" borderId="16" xfId="0" applyFont="1" applyFill="1" applyBorder="1" applyAlignment="1">
      <alignment/>
    </xf>
    <xf numFmtId="0" fontId="5" fillId="33" borderId="18" xfId="0" applyFont="1" applyFill="1" applyBorder="1" applyAlignment="1">
      <alignment horizontal="center"/>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19" fillId="33" borderId="18" xfId="0" applyFont="1" applyFill="1" applyBorder="1" applyAlignment="1">
      <alignment horizontal="center"/>
    </xf>
    <xf numFmtId="43" fontId="5" fillId="33" borderId="20" xfId="50" applyFont="1" applyFill="1" applyBorder="1" applyAlignment="1">
      <alignment/>
    </xf>
    <xf numFmtId="0" fontId="5" fillId="33" borderId="20" xfId="0" applyFont="1" applyFill="1" applyBorder="1" applyAlignment="1">
      <alignment/>
    </xf>
    <xf numFmtId="0" fontId="62" fillId="33" borderId="20" xfId="0" applyFont="1" applyFill="1" applyBorder="1" applyAlignment="1">
      <alignment/>
    </xf>
    <xf numFmtId="43" fontId="4" fillId="33" borderId="0" xfId="47" applyFont="1" applyFill="1" applyBorder="1" applyAlignment="1">
      <alignment/>
    </xf>
    <xf numFmtId="43" fontId="63" fillId="33" borderId="0" xfId="47" applyFont="1" applyFill="1" applyBorder="1" applyAlignment="1">
      <alignment/>
    </xf>
    <xf numFmtId="43" fontId="4" fillId="33" borderId="11" xfId="47" applyFont="1" applyFill="1" applyBorder="1" applyAlignment="1">
      <alignment/>
    </xf>
    <xf numFmtId="43" fontId="5" fillId="33" borderId="14" xfId="47" applyFont="1" applyFill="1" applyBorder="1" applyAlignment="1">
      <alignment/>
    </xf>
    <xf numFmtId="43" fontId="5" fillId="33" borderId="0" xfId="47" applyFont="1" applyFill="1" applyBorder="1" applyAlignment="1">
      <alignment/>
    </xf>
    <xf numFmtId="43" fontId="5" fillId="33" borderId="32" xfId="47" applyFont="1" applyFill="1" applyBorder="1" applyAlignment="1">
      <alignment/>
    </xf>
    <xf numFmtId="43" fontId="4" fillId="33" borderId="0" xfId="47" applyFont="1" applyFill="1" applyBorder="1" applyAlignment="1">
      <alignment horizontal="right"/>
    </xf>
    <xf numFmtId="43" fontId="4" fillId="33" borderId="11" xfId="47" applyFont="1" applyFill="1" applyBorder="1" applyAlignment="1">
      <alignment horizontal="right"/>
    </xf>
    <xf numFmtId="43" fontId="5" fillId="33" borderId="0" xfId="47" applyFont="1" applyFill="1" applyBorder="1" applyAlignment="1">
      <alignment horizontal="right"/>
    </xf>
    <xf numFmtId="43" fontId="11" fillId="33" borderId="0" xfId="47" applyFont="1" applyFill="1" applyBorder="1" applyAlignment="1">
      <alignment horizontal="right"/>
    </xf>
    <xf numFmtId="43" fontId="11" fillId="33" borderId="11" xfId="47" applyFont="1" applyFill="1" applyBorder="1" applyAlignment="1">
      <alignment horizontal="right"/>
    </xf>
    <xf numFmtId="0" fontId="5" fillId="33" borderId="16" xfId="0" applyFont="1" applyFill="1" applyBorder="1" applyAlignment="1">
      <alignment horizontal="left"/>
    </xf>
    <xf numFmtId="43" fontId="63" fillId="33" borderId="0" xfId="47" applyFont="1" applyFill="1" applyBorder="1" applyAlignment="1">
      <alignment horizontal="right"/>
    </xf>
    <xf numFmtId="0" fontId="9" fillId="33" borderId="0" xfId="0" applyFont="1" applyFill="1" applyAlignment="1">
      <alignment horizontal="center" vertical="center"/>
    </xf>
    <xf numFmtId="0" fontId="7" fillId="33" borderId="0" xfId="0" applyFont="1" applyFill="1" applyAlignment="1">
      <alignment vertical="center" readingOrder="2"/>
    </xf>
    <xf numFmtId="0" fontId="17" fillId="33" borderId="0" xfId="0" applyFont="1" applyFill="1" applyAlignment="1">
      <alignment vertical="center"/>
    </xf>
    <xf numFmtId="0" fontId="6" fillId="33" borderId="0" xfId="0" applyFont="1" applyFill="1" applyAlignment="1">
      <alignment vertical="center"/>
    </xf>
    <xf numFmtId="43" fontId="4" fillId="33" borderId="0" xfId="47" applyFont="1" applyFill="1" applyBorder="1" applyAlignment="1">
      <alignment horizontal="center"/>
    </xf>
    <xf numFmtId="0" fontId="4" fillId="33" borderId="19" xfId="0" applyFont="1" applyFill="1" applyBorder="1" applyAlignment="1">
      <alignment vertical="center" wrapText="1"/>
    </xf>
    <xf numFmtId="165" fontId="4" fillId="33" borderId="0" xfId="0" applyNumberFormat="1" applyFont="1" applyFill="1" applyBorder="1" applyAlignment="1">
      <alignment/>
    </xf>
    <xf numFmtId="0" fontId="5" fillId="33" borderId="0" xfId="0" applyFont="1" applyFill="1" applyBorder="1" applyAlignment="1">
      <alignment/>
    </xf>
    <xf numFmtId="0" fontId="4" fillId="33" borderId="19" xfId="0" applyFont="1" applyFill="1" applyBorder="1" applyAlignment="1">
      <alignment horizontal="left" vertical="center" wrapText="1"/>
    </xf>
    <xf numFmtId="0" fontId="8" fillId="33" borderId="16" xfId="0" applyFont="1" applyFill="1" applyBorder="1" applyAlignment="1">
      <alignment horizontal="left" vertical="center" wrapText="1"/>
    </xf>
    <xf numFmtId="4" fontId="15" fillId="33" borderId="0" xfId="0" applyNumberFormat="1" applyFont="1" applyFill="1" applyBorder="1" applyAlignment="1">
      <alignment horizontal="center"/>
    </xf>
    <xf numFmtId="4" fontId="10" fillId="33" borderId="0" xfId="0" applyNumberFormat="1" applyFont="1" applyFill="1" applyBorder="1" applyAlignment="1">
      <alignment horizontal="center"/>
    </xf>
    <xf numFmtId="49" fontId="10" fillId="33" borderId="0" xfId="0" applyNumberFormat="1" applyFont="1" applyFill="1" applyBorder="1" applyAlignment="1">
      <alignment horizontal="center"/>
    </xf>
    <xf numFmtId="4" fontId="15" fillId="33" borderId="0" xfId="0" applyNumberFormat="1" applyFont="1" applyFill="1" applyAlignment="1">
      <alignment horizontal="right"/>
    </xf>
    <xf numFmtId="4" fontId="10" fillId="33" borderId="0" xfId="0" applyNumberFormat="1" applyFont="1" applyFill="1" applyBorder="1" applyAlignment="1">
      <alignment horizontal="right"/>
    </xf>
    <xf numFmtId="4" fontId="10" fillId="33" borderId="0" xfId="0" applyNumberFormat="1" applyFont="1" applyFill="1" applyAlignment="1">
      <alignment horizontal="right"/>
    </xf>
    <xf numFmtId="0" fontId="12" fillId="33" borderId="16" xfId="0" applyFont="1" applyFill="1" applyBorder="1" applyAlignment="1">
      <alignment vertical="center"/>
    </xf>
    <xf numFmtId="0" fontId="9" fillId="33" borderId="0" xfId="0" applyFont="1" applyFill="1" applyAlignment="1">
      <alignment wrapText="1"/>
    </xf>
    <xf numFmtId="0" fontId="4" fillId="33" borderId="19" xfId="0" applyFont="1" applyFill="1" applyBorder="1" applyAlignment="1">
      <alignment horizontal="left" wrapText="1"/>
    </xf>
    <xf numFmtId="43" fontId="4" fillId="0" borderId="0" xfId="0" applyNumberFormat="1" applyFont="1" applyAlignment="1">
      <alignment/>
    </xf>
    <xf numFmtId="43" fontId="4" fillId="0" borderId="0" xfId="47" applyFont="1" applyAlignment="1">
      <alignment/>
    </xf>
    <xf numFmtId="43" fontId="0" fillId="0" borderId="0" xfId="47" applyFont="1" applyAlignment="1">
      <alignment/>
    </xf>
    <xf numFmtId="4" fontId="64" fillId="0" borderId="0" xfId="0" applyNumberFormat="1" applyFont="1" applyAlignment="1">
      <alignment/>
    </xf>
    <xf numFmtId="0" fontId="65" fillId="33" borderId="0" xfId="0" applyFont="1" applyFill="1" applyAlignment="1">
      <alignment horizontal="center"/>
    </xf>
    <xf numFmtId="0" fontId="5" fillId="33" borderId="24" xfId="0" applyFont="1" applyFill="1" applyBorder="1" applyAlignment="1">
      <alignment horizontal="left"/>
    </xf>
    <xf numFmtId="43" fontId="5" fillId="33" borderId="12" xfId="47" applyFont="1" applyFill="1" applyBorder="1" applyAlignment="1">
      <alignment horizontal="right"/>
    </xf>
    <xf numFmtId="0" fontId="8" fillId="33" borderId="19" xfId="0" applyFont="1" applyFill="1" applyBorder="1" applyAlignment="1">
      <alignment/>
    </xf>
    <xf numFmtId="0" fontId="5" fillId="33" borderId="19" xfId="0" applyFont="1" applyFill="1" applyBorder="1" applyAlignment="1">
      <alignment horizontal="left" vertical="top"/>
    </xf>
    <xf numFmtId="4" fontId="4" fillId="33" borderId="11" xfId="0" applyNumberFormat="1" applyFont="1" applyFill="1" applyBorder="1" applyAlignment="1">
      <alignment horizontal="right"/>
    </xf>
    <xf numFmtId="4" fontId="5" fillId="33" borderId="32" xfId="0" applyNumberFormat="1" applyFont="1" applyFill="1" applyBorder="1" applyAlignment="1">
      <alignment/>
    </xf>
    <xf numFmtId="4" fontId="4" fillId="33" borderId="11" xfId="0" applyNumberFormat="1" applyFont="1" applyFill="1" applyBorder="1" applyAlignment="1">
      <alignment/>
    </xf>
    <xf numFmtId="43" fontId="4" fillId="0" borderId="11" xfId="47" applyFont="1" applyBorder="1" applyAlignment="1">
      <alignment/>
    </xf>
    <xf numFmtId="43" fontId="5" fillId="33" borderId="12" xfId="47" applyFont="1" applyFill="1" applyBorder="1" applyAlignment="1">
      <alignment/>
    </xf>
    <xf numFmtId="0" fontId="10" fillId="33" borderId="0" xfId="0" applyFont="1" applyFill="1" applyBorder="1" applyAlignment="1">
      <alignment horizontal="center"/>
    </xf>
    <xf numFmtId="43" fontId="12" fillId="33" borderId="32" xfId="47" applyFont="1" applyFill="1" applyBorder="1" applyAlignment="1">
      <alignment horizontal="right"/>
    </xf>
    <xf numFmtId="4" fontId="5" fillId="33" borderId="12" xfId="0" applyNumberFormat="1" applyFont="1" applyFill="1" applyBorder="1" applyAlignment="1">
      <alignment/>
    </xf>
    <xf numFmtId="43" fontId="0" fillId="0" borderId="0" xfId="0" applyNumberFormat="1" applyAlignment="1">
      <alignment/>
    </xf>
    <xf numFmtId="4" fontId="20" fillId="33" borderId="0" xfId="0" applyNumberFormat="1" applyFont="1" applyFill="1" applyAlignment="1">
      <alignment/>
    </xf>
    <xf numFmtId="43" fontId="5" fillId="0" borderId="32" xfId="47" applyFont="1" applyBorder="1" applyAlignment="1">
      <alignment/>
    </xf>
    <xf numFmtId="43" fontId="0" fillId="0" borderId="0" xfId="47" applyFont="1" applyFill="1" applyAlignment="1">
      <alignment/>
    </xf>
    <xf numFmtId="43" fontId="15" fillId="33" borderId="0" xfId="47" applyFont="1" applyFill="1" applyBorder="1" applyAlignment="1">
      <alignment horizontal="right"/>
    </xf>
    <xf numFmtId="43" fontId="15" fillId="33" borderId="11" xfId="47" applyFont="1" applyFill="1" applyBorder="1" applyAlignment="1">
      <alignment horizontal="right"/>
    </xf>
    <xf numFmtId="43" fontId="10" fillId="33" borderId="32" xfId="47" applyFont="1" applyFill="1" applyBorder="1" applyAlignment="1">
      <alignment horizontal="right"/>
    </xf>
    <xf numFmtId="43" fontId="10" fillId="33" borderId="0" xfId="47" applyFont="1" applyFill="1" applyBorder="1" applyAlignment="1">
      <alignment horizontal="right"/>
    </xf>
    <xf numFmtId="43" fontId="10" fillId="33" borderId="14" xfId="47" applyFont="1" applyFill="1" applyBorder="1" applyAlignment="1">
      <alignment horizontal="right"/>
    </xf>
    <xf numFmtId="43" fontId="15" fillId="33" borderId="0" xfId="47" applyFont="1" applyFill="1" applyAlignment="1">
      <alignment horizontal="right"/>
    </xf>
    <xf numFmtId="43" fontId="10" fillId="33" borderId="0" xfId="47" applyFont="1" applyFill="1" applyAlignment="1">
      <alignment horizontal="right"/>
    </xf>
    <xf numFmtId="43" fontId="66" fillId="33" borderId="14" xfId="47" applyFont="1" applyFill="1" applyBorder="1" applyAlignment="1">
      <alignment horizontal="right"/>
    </xf>
    <xf numFmtId="40" fontId="5" fillId="33" borderId="11" xfId="0" applyNumberFormat="1" applyFont="1" applyFill="1" applyBorder="1" applyAlignment="1">
      <alignment/>
    </xf>
    <xf numFmtId="4" fontId="4" fillId="33" borderId="10" xfId="0" applyNumberFormat="1" applyFont="1" applyFill="1" applyBorder="1" applyAlignment="1">
      <alignment horizontal="right"/>
    </xf>
    <xf numFmtId="4" fontId="5" fillId="33" borderId="32" xfId="0" applyNumberFormat="1" applyFont="1" applyFill="1" applyBorder="1" applyAlignment="1">
      <alignment horizontal="right"/>
    </xf>
    <xf numFmtId="49" fontId="10" fillId="33" borderId="10" xfId="0" applyNumberFormat="1" applyFont="1" applyFill="1" applyBorder="1" applyAlignment="1">
      <alignment horizontal="center"/>
    </xf>
    <xf numFmtId="43" fontId="5" fillId="0" borderId="0" xfId="47" applyFont="1" applyAlignment="1">
      <alignment/>
    </xf>
    <xf numFmtId="43" fontId="4" fillId="33" borderId="0" xfId="47" applyFont="1" applyFill="1" applyAlignment="1">
      <alignment/>
    </xf>
    <xf numFmtId="43" fontId="4" fillId="0" borderId="0" xfId="47" applyFont="1" applyBorder="1" applyAlignment="1">
      <alignment/>
    </xf>
    <xf numFmtId="43" fontId="4" fillId="0" borderId="0" xfId="47" applyFont="1" applyFill="1" applyAlignment="1">
      <alignment/>
    </xf>
    <xf numFmtId="0" fontId="9"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readingOrder="2"/>
    </xf>
    <xf numFmtId="0" fontId="17" fillId="33" borderId="0" xfId="0" applyFont="1" applyFill="1" applyAlignment="1">
      <alignment horizontal="center" vertical="center"/>
    </xf>
    <xf numFmtId="4" fontId="20" fillId="33" borderId="0" xfId="0" applyNumberFormat="1" applyFont="1" applyFill="1" applyAlignment="1">
      <alignment horizontal="center"/>
    </xf>
    <xf numFmtId="0" fontId="0" fillId="34" borderId="0" xfId="0" applyFont="1" applyFill="1" applyAlignment="1">
      <alignment horizontal="center"/>
    </xf>
    <xf numFmtId="0" fontId="8" fillId="33" borderId="0" xfId="0" applyFont="1" applyFill="1" applyAlignment="1">
      <alignment horizontal="center"/>
    </xf>
    <xf numFmtId="0" fontId="9" fillId="33" borderId="0" xfId="0" applyFont="1" applyFill="1" applyAlignment="1">
      <alignment horizontal="center"/>
    </xf>
    <xf numFmtId="0" fontId="8" fillId="33" borderId="0" xfId="0" applyFont="1" applyFill="1" applyAlignment="1">
      <alignment horizontal="center" vertical="center"/>
    </xf>
    <xf numFmtId="0" fontId="0" fillId="33" borderId="0" xfId="0" applyFont="1" applyFill="1" applyAlignment="1">
      <alignment horizontal="center"/>
    </xf>
    <xf numFmtId="0" fontId="4" fillId="33" borderId="24"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65" fillId="33" borderId="0" xfId="0" applyFont="1" applyFill="1" applyAlignment="1">
      <alignment horizontal="center"/>
    </xf>
    <xf numFmtId="0" fontId="14" fillId="0" borderId="0" xfId="0" applyFont="1" applyAlignment="1">
      <alignment horizontal="center" readingOrder="2"/>
    </xf>
    <xf numFmtId="0" fontId="10" fillId="0" borderId="0" xfId="0" applyFont="1" applyAlignment="1">
      <alignment horizontal="center"/>
    </xf>
    <xf numFmtId="0" fontId="8" fillId="0" borderId="0" xfId="0" applyFont="1" applyAlignment="1">
      <alignment horizontal="center"/>
    </xf>
    <xf numFmtId="0" fontId="13" fillId="0" borderId="0" xfId="0" applyFont="1" applyBorder="1" applyAlignment="1">
      <alignment horizontal="center"/>
    </xf>
    <xf numFmtId="0" fontId="65" fillId="0" borderId="0" xfId="0" applyFont="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3314700</xdr:colOff>
      <xdr:row>0</xdr:row>
      <xdr:rowOff>114300</xdr:rowOff>
    </xdr:from>
    <xdr:to>
      <xdr:col>2</xdr:col>
      <xdr:colOff>314325</xdr:colOff>
      <xdr:row>7</xdr:row>
      <xdr:rowOff>9525</xdr:rowOff>
    </xdr:to>
    <xdr:pic>
      <xdr:nvPicPr>
        <xdr:cNvPr id="1" name="Picture 3"/>
        <xdr:cNvPicPr preferRelativeResize="1">
          <a:picLocks noChangeAspect="1"/>
        </xdr:cNvPicPr>
      </xdr:nvPicPr>
      <xdr:blipFill>
        <a:blip r:embed="rId1"/>
        <a:stretch>
          <a:fillRect/>
        </a:stretch>
      </xdr:blipFill>
      <xdr:spPr>
        <a:xfrm>
          <a:off x="3781425" y="114300"/>
          <a:ext cx="885825" cy="1028700"/>
        </a:xfrm>
        <a:prstGeom prst="rect">
          <a:avLst/>
        </a:prstGeom>
        <a:noFill/>
        <a:ln w="9525" cmpd="sng">
          <a:noFill/>
        </a:ln>
      </xdr:spPr>
    </xdr:pic>
    <xdr:clientData/>
  </xdr:twoCellAnchor>
  <xdr:oneCellAnchor>
    <xdr:from>
      <xdr:col>1</xdr:col>
      <xdr:colOff>1790700</xdr:colOff>
      <xdr:row>55</xdr:row>
      <xdr:rowOff>76200</xdr:rowOff>
    </xdr:from>
    <xdr:ext cx="3971925" cy="304800"/>
    <xdr:sp>
      <xdr:nvSpPr>
        <xdr:cNvPr id="2" name="2 CuadroTexto"/>
        <xdr:cNvSpPr txBox="1">
          <a:spLocks noChangeArrowheads="1"/>
        </xdr:cNvSpPr>
      </xdr:nvSpPr>
      <xdr:spPr>
        <a:xfrm>
          <a:off x="2257425" y="12392025"/>
          <a:ext cx="39719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142875</xdr:colOff>
      <xdr:row>62</xdr:row>
      <xdr:rowOff>209550</xdr:rowOff>
    </xdr:from>
    <xdr:ext cx="3228975" cy="504825"/>
    <xdr:sp>
      <xdr:nvSpPr>
        <xdr:cNvPr id="3" name="3 CuadroTexto"/>
        <xdr:cNvSpPr txBox="1">
          <a:spLocks noChangeArrowheads="1"/>
        </xdr:cNvSpPr>
      </xdr:nvSpPr>
      <xdr:spPr>
        <a:xfrm>
          <a:off x="142875" y="13944600"/>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2</xdr:col>
      <xdr:colOff>419100</xdr:colOff>
      <xdr:row>62</xdr:row>
      <xdr:rowOff>171450</xdr:rowOff>
    </xdr:from>
    <xdr:ext cx="4010025" cy="504825"/>
    <xdr:sp>
      <xdr:nvSpPr>
        <xdr:cNvPr id="4" name="5 CuadroTexto"/>
        <xdr:cNvSpPr txBox="1">
          <a:spLocks noChangeArrowheads="1"/>
        </xdr:cNvSpPr>
      </xdr:nvSpPr>
      <xdr:spPr>
        <a:xfrm>
          <a:off x="4772025" y="13906500"/>
          <a:ext cx="401002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3810000</xdr:colOff>
      <xdr:row>0</xdr:row>
      <xdr:rowOff>0</xdr:rowOff>
    </xdr:from>
    <xdr:to>
      <xdr:col>0</xdr:col>
      <xdr:colOff>4619625</xdr:colOff>
      <xdr:row>5</xdr:row>
      <xdr:rowOff>0</xdr:rowOff>
    </xdr:to>
    <xdr:pic>
      <xdr:nvPicPr>
        <xdr:cNvPr id="1" name="Picture 3"/>
        <xdr:cNvPicPr preferRelativeResize="1">
          <a:picLocks noChangeAspect="1"/>
        </xdr:cNvPicPr>
      </xdr:nvPicPr>
      <xdr:blipFill>
        <a:blip r:embed="rId1"/>
        <a:stretch>
          <a:fillRect/>
        </a:stretch>
      </xdr:blipFill>
      <xdr:spPr>
        <a:xfrm>
          <a:off x="3810000" y="0"/>
          <a:ext cx="809625" cy="809625"/>
        </a:xfrm>
        <a:prstGeom prst="rect">
          <a:avLst/>
        </a:prstGeom>
        <a:noFill/>
        <a:ln w="9525" cmpd="sng">
          <a:noFill/>
        </a:ln>
      </xdr:spPr>
    </xdr:pic>
    <xdr:clientData/>
  </xdr:twoCellAnchor>
  <xdr:oneCellAnchor>
    <xdr:from>
      <xdr:col>0</xdr:col>
      <xdr:colOff>2266950</xdr:colOff>
      <xdr:row>44</xdr:row>
      <xdr:rowOff>57150</xdr:rowOff>
    </xdr:from>
    <xdr:ext cx="3971925" cy="295275"/>
    <xdr:sp>
      <xdr:nvSpPr>
        <xdr:cNvPr id="2" name="2 CuadroTexto"/>
        <xdr:cNvSpPr txBox="1">
          <a:spLocks noChangeArrowheads="1"/>
        </xdr:cNvSpPr>
      </xdr:nvSpPr>
      <xdr:spPr>
        <a:xfrm>
          <a:off x="2266950" y="8039100"/>
          <a:ext cx="3971925" cy="29527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0</xdr:colOff>
      <xdr:row>53</xdr:row>
      <xdr:rowOff>76200</xdr:rowOff>
    </xdr:from>
    <xdr:ext cx="3228975" cy="504825"/>
    <xdr:sp>
      <xdr:nvSpPr>
        <xdr:cNvPr id="3" name="3 CuadroTexto"/>
        <xdr:cNvSpPr txBox="1">
          <a:spLocks noChangeArrowheads="1"/>
        </xdr:cNvSpPr>
      </xdr:nvSpPr>
      <xdr:spPr>
        <a:xfrm>
          <a:off x="0" y="9934575"/>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0</xdr:col>
      <xdr:colOff>4391025</xdr:colOff>
      <xdr:row>54</xdr:row>
      <xdr:rowOff>38100</xdr:rowOff>
    </xdr:from>
    <xdr:ext cx="4010025" cy="304800"/>
    <xdr:sp>
      <xdr:nvSpPr>
        <xdr:cNvPr id="4" name="5 CuadroTexto"/>
        <xdr:cNvSpPr txBox="1">
          <a:spLocks noChangeArrowheads="1"/>
        </xdr:cNvSpPr>
      </xdr:nvSpPr>
      <xdr:spPr>
        <a:xfrm>
          <a:off x="4391025" y="10125075"/>
          <a:ext cx="40100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76650" y="9525"/>
          <a:ext cx="828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73"/>
  <sheetViews>
    <sheetView zoomScale="85" zoomScaleNormal="85" zoomScalePageLayoutView="0" workbookViewId="0" topLeftCell="A1">
      <selection activeCell="C16" sqref="C16"/>
    </sheetView>
  </sheetViews>
  <sheetFormatPr defaultColWidth="11.421875" defaultRowHeight="12.75"/>
  <cols>
    <col min="1" max="1" width="7.00390625" style="14" customWidth="1"/>
    <col min="2" max="2" width="58.28125" style="0" bestFit="1" customWidth="1"/>
    <col min="3" max="3" width="21.140625" style="0" customWidth="1"/>
    <col min="4" max="4" width="14.140625" style="0" customWidth="1"/>
    <col min="5" max="5" width="26.140625" style="1" bestFit="1" customWidth="1"/>
    <col min="6" max="6" width="7.8515625" style="4" customWidth="1"/>
    <col min="7" max="7" width="21.28125" style="0" hidden="1" customWidth="1"/>
    <col min="8" max="8" width="11.421875" style="14" customWidth="1"/>
    <col min="9" max="9" width="30.7109375" style="0" bestFit="1" customWidth="1"/>
    <col min="10" max="10" width="13.7109375" style="0" bestFit="1" customWidth="1"/>
  </cols>
  <sheetData>
    <row r="2" spans="2:7" ht="12.75">
      <c r="B2" s="14"/>
      <c r="C2" s="14"/>
      <c r="D2" s="14"/>
      <c r="E2" s="15"/>
      <c r="F2" s="16"/>
      <c r="G2" s="14"/>
    </row>
    <row r="3" spans="2:7" ht="12.75">
      <c r="B3" s="14"/>
      <c r="C3" s="14"/>
      <c r="D3" s="14"/>
      <c r="E3" s="15"/>
      <c r="F3" s="16"/>
      <c r="G3" s="14"/>
    </row>
    <row r="4" spans="2:7" ht="12.75">
      <c r="B4" s="14"/>
      <c r="C4" s="14"/>
      <c r="D4" s="14"/>
      <c r="E4" s="15"/>
      <c r="F4" s="16"/>
      <c r="G4" s="14"/>
    </row>
    <row r="5" spans="2:7" ht="12.75">
      <c r="B5" s="14"/>
      <c r="C5" s="14"/>
      <c r="D5" s="14"/>
      <c r="E5" s="15"/>
      <c r="F5" s="16"/>
      <c r="G5" s="14"/>
    </row>
    <row r="6" spans="2:7" ht="12.75">
      <c r="B6" s="14"/>
      <c r="C6" s="14"/>
      <c r="D6" s="14"/>
      <c r="E6" s="15"/>
      <c r="F6" s="16"/>
      <c r="G6" s="14"/>
    </row>
    <row r="7" spans="2:7" ht="12.75">
      <c r="B7" s="14"/>
      <c r="C7" s="14"/>
      <c r="D7" s="14"/>
      <c r="E7" s="15"/>
      <c r="F7" s="16"/>
      <c r="G7" s="14"/>
    </row>
    <row r="8" spans="1:7" ht="22.5">
      <c r="A8" s="234" t="s">
        <v>0</v>
      </c>
      <c r="B8" s="234"/>
      <c r="C8" s="234"/>
      <c r="D8" s="234"/>
      <c r="E8" s="234"/>
      <c r="F8" s="177"/>
      <c r="G8" s="177"/>
    </row>
    <row r="9" spans="1:7" ht="22.5">
      <c r="A9" s="234" t="s">
        <v>1</v>
      </c>
      <c r="B9" s="234"/>
      <c r="C9" s="234"/>
      <c r="D9" s="234"/>
      <c r="E9" s="234"/>
      <c r="F9" s="177"/>
      <c r="G9" s="177"/>
    </row>
    <row r="10" spans="1:7" ht="25.5">
      <c r="A10" s="235" t="s">
        <v>178</v>
      </c>
      <c r="B10" s="235"/>
      <c r="C10" s="235"/>
      <c r="D10" s="235"/>
      <c r="E10" s="235"/>
      <c r="F10" s="178"/>
      <c r="G10" s="178"/>
    </row>
    <row r="11" spans="1:7" ht="18.75">
      <c r="A11" s="233" t="s">
        <v>271</v>
      </c>
      <c r="B11" s="233"/>
      <c r="C11" s="233"/>
      <c r="D11" s="233"/>
      <c r="E11" s="233"/>
      <c r="F11" s="179"/>
      <c r="G11" s="179"/>
    </row>
    <row r="12" spans="1:7" ht="18.75">
      <c r="A12" s="233" t="s">
        <v>4</v>
      </c>
      <c r="B12" s="233"/>
      <c r="C12" s="233"/>
      <c r="D12" s="233"/>
      <c r="E12" s="233"/>
      <c r="F12" s="179"/>
      <c r="G12" s="179"/>
    </row>
    <row r="13" spans="2:7" ht="18.75">
      <c r="B13" s="17"/>
      <c r="C13" s="17"/>
      <c r="D13" s="17"/>
      <c r="E13" s="17"/>
      <c r="F13" s="18"/>
      <c r="G13" s="18"/>
    </row>
    <row r="14" spans="2:7" ht="15.75">
      <c r="B14" s="19"/>
      <c r="C14" s="14"/>
      <c r="D14" s="14"/>
      <c r="E14" s="20"/>
      <c r="F14" s="16"/>
      <c r="G14" s="14"/>
    </row>
    <row r="15" spans="2:8" ht="20.25">
      <c r="B15" s="19"/>
      <c r="C15" s="14"/>
      <c r="D15" s="236" t="s">
        <v>260</v>
      </c>
      <c r="E15" s="236"/>
      <c r="F15" s="236"/>
      <c r="G15" s="213"/>
      <c r="H15" s="213"/>
    </row>
    <row r="16" spans="2:7" ht="21" thickBot="1">
      <c r="B16" s="21" t="s">
        <v>107</v>
      </c>
      <c r="C16" s="22"/>
      <c r="D16" s="22"/>
      <c r="E16" s="209"/>
      <c r="F16" s="24"/>
      <c r="G16" s="23">
        <v>2017</v>
      </c>
    </row>
    <row r="17" spans="2:7" ht="20.25">
      <c r="B17" s="25" t="s">
        <v>181</v>
      </c>
      <c r="C17" s="26"/>
      <c r="D17" s="27"/>
      <c r="E17" s="188"/>
      <c r="F17" s="27"/>
      <c r="G17" s="14"/>
    </row>
    <row r="18" spans="2:7" ht="20.25">
      <c r="B18" s="22" t="s">
        <v>179</v>
      </c>
      <c r="C18" s="186" t="s">
        <v>151</v>
      </c>
      <c r="D18" s="30"/>
      <c r="E18" s="221">
        <f>+'Notas a los Estados'!C27</f>
        <v>149507889.08000004</v>
      </c>
      <c r="F18" s="30"/>
      <c r="G18" s="31">
        <v>22825510.32</v>
      </c>
    </row>
    <row r="19" spans="2:7" ht="20.25" hidden="1">
      <c r="B19" s="22" t="s">
        <v>42</v>
      </c>
      <c r="C19" s="186" t="s">
        <v>12</v>
      </c>
      <c r="D19" s="30"/>
      <c r="E19" s="221">
        <v>0</v>
      </c>
      <c r="F19" s="30"/>
      <c r="G19" s="31">
        <v>0</v>
      </c>
    </row>
    <row r="20" spans="2:7" ht="20.25">
      <c r="B20" s="22" t="s">
        <v>106</v>
      </c>
      <c r="C20" s="186" t="s">
        <v>152</v>
      </c>
      <c r="D20" s="30"/>
      <c r="E20" s="221">
        <f>+'Notas a los Estados'!C43</f>
        <v>891284.31</v>
      </c>
      <c r="F20" s="30"/>
      <c r="G20" s="31">
        <v>448268.37</v>
      </c>
    </row>
    <row r="21" spans="2:7" ht="20.25">
      <c r="B21" s="22" t="s">
        <v>180</v>
      </c>
      <c r="C21" s="186" t="s">
        <v>153</v>
      </c>
      <c r="D21" s="30"/>
      <c r="E21" s="217">
        <f>+'Notas a los Estados'!C56</f>
        <v>4848755.369999999</v>
      </c>
      <c r="F21" s="30"/>
      <c r="G21" s="32">
        <v>963440.56</v>
      </c>
    </row>
    <row r="22" spans="2:7" ht="21" thickBot="1">
      <c r="B22" s="25" t="s">
        <v>108</v>
      </c>
      <c r="C22" s="187"/>
      <c r="D22" s="33"/>
      <c r="E22" s="218">
        <f>SUM(E18:E21)</f>
        <v>155247928.76000005</v>
      </c>
      <c r="F22" s="33"/>
      <c r="G22" s="34">
        <v>24237219.25</v>
      </c>
    </row>
    <row r="23" spans="2:7" ht="21" thickTop="1">
      <c r="B23" s="35"/>
      <c r="C23" s="186"/>
      <c r="D23" s="36"/>
      <c r="E23" s="221"/>
      <c r="F23" s="36"/>
      <c r="G23" s="14"/>
    </row>
    <row r="24" spans="2:7" ht="20.25">
      <c r="B24" s="25" t="s">
        <v>182</v>
      </c>
      <c r="C24" s="186"/>
      <c r="D24" s="36"/>
      <c r="E24" s="221"/>
      <c r="F24" s="36"/>
      <c r="G24" s="14"/>
    </row>
    <row r="25" spans="2:7" ht="20.25">
      <c r="B25" s="22" t="s">
        <v>183</v>
      </c>
      <c r="C25" s="186" t="s">
        <v>26</v>
      </c>
      <c r="D25" s="30"/>
      <c r="E25" s="221">
        <f>+'Notas a los Estados'!C85</f>
        <v>697690325.8700001</v>
      </c>
      <c r="F25" s="30"/>
      <c r="G25" s="31">
        <f>+'Notas a los Estados'!E85</f>
        <v>229281300.47</v>
      </c>
    </row>
    <row r="26" spans="2:7" ht="21" thickBot="1">
      <c r="B26" s="25" t="s">
        <v>184</v>
      </c>
      <c r="C26" s="187"/>
      <c r="D26" s="33"/>
      <c r="E26" s="218">
        <f>SUM(E25:E25)</f>
        <v>697690325.8700001</v>
      </c>
      <c r="F26" s="33"/>
      <c r="G26" s="38">
        <v>229281300.47</v>
      </c>
    </row>
    <row r="27" spans="2:7" ht="21" thickTop="1">
      <c r="B27" s="21"/>
      <c r="C27" s="187"/>
      <c r="D27" s="33"/>
      <c r="E27" s="219"/>
      <c r="F27" s="33"/>
      <c r="G27" s="33"/>
    </row>
    <row r="28" spans="2:9" ht="21" thickBot="1">
      <c r="B28" s="21" t="s">
        <v>185</v>
      </c>
      <c r="C28" s="187"/>
      <c r="D28" s="33"/>
      <c r="E28" s="220">
        <f>E22+E26</f>
        <v>852938254.6300001</v>
      </c>
      <c r="F28" s="33"/>
      <c r="G28" s="39">
        <v>253518519.72</v>
      </c>
      <c r="I28" s="9">
        <v>795363998.2</v>
      </c>
    </row>
    <row r="29" spans="2:9" ht="21" thickTop="1">
      <c r="B29" s="40"/>
      <c r="C29" s="186"/>
      <c r="D29" s="41"/>
      <c r="E29" s="216"/>
      <c r="F29" s="41"/>
      <c r="G29" s="14"/>
      <c r="I29" s="9">
        <f>+E28-I28</f>
        <v>57574256.43000007</v>
      </c>
    </row>
    <row r="30" spans="2:7" ht="20.25">
      <c r="B30" s="21" t="s">
        <v>109</v>
      </c>
      <c r="C30" s="186"/>
      <c r="D30" s="41"/>
      <c r="E30" s="216"/>
      <c r="F30" s="41"/>
      <c r="G30" s="14"/>
    </row>
    <row r="31" spans="2:7" ht="20.25">
      <c r="B31" s="25" t="s">
        <v>186</v>
      </c>
      <c r="C31" s="187"/>
      <c r="D31" s="42"/>
      <c r="E31" s="222"/>
      <c r="F31" s="42"/>
      <c r="G31" s="14"/>
    </row>
    <row r="32" spans="2:7" ht="20.25">
      <c r="B32" s="22" t="s">
        <v>187</v>
      </c>
      <c r="C32" s="186" t="s">
        <v>29</v>
      </c>
      <c r="D32" s="30"/>
      <c r="E32" s="217">
        <f>+'Notas a los Estados'!C107</f>
        <v>28109976.440000005</v>
      </c>
      <c r="F32" s="30"/>
      <c r="G32" s="32">
        <f>+'Notas a los Estados'!E107</f>
        <v>2122462.37</v>
      </c>
    </row>
    <row r="33" spans="2:7" ht="21" thickBot="1">
      <c r="B33" s="25" t="s">
        <v>188</v>
      </c>
      <c r="C33" s="187"/>
      <c r="D33" s="33"/>
      <c r="E33" s="218">
        <f>SUM(E32:E32)</f>
        <v>28109976.440000005</v>
      </c>
      <c r="F33" s="33"/>
      <c r="G33" s="43">
        <f>+G32</f>
        <v>2122462.37</v>
      </c>
    </row>
    <row r="34" spans="2:9" ht="21" thickTop="1">
      <c r="B34" s="21"/>
      <c r="C34" s="187"/>
      <c r="D34" s="33"/>
      <c r="E34" s="190"/>
      <c r="F34" s="33"/>
      <c r="G34" s="33"/>
      <c r="I34" s="212">
        <f>+E33+E37</f>
        <v>29143821.650000006</v>
      </c>
    </row>
    <row r="35" spans="2:7" ht="20.25">
      <c r="B35" s="25" t="s">
        <v>189</v>
      </c>
      <c r="C35" s="187"/>
      <c r="D35" s="42"/>
      <c r="E35" s="191"/>
      <c r="F35" s="42"/>
      <c r="G35" s="14"/>
    </row>
    <row r="36" spans="2:7" ht="20.25">
      <c r="B36" s="22" t="s">
        <v>190</v>
      </c>
      <c r="C36" s="186" t="s">
        <v>30</v>
      </c>
      <c r="D36" s="30"/>
      <c r="E36" s="217">
        <f>+'Notas a los Estados'!C117</f>
        <v>1033845.21</v>
      </c>
      <c r="F36" s="30"/>
      <c r="G36" s="32">
        <f>+'Notas a los Estados'!E117</f>
        <v>12298962.53</v>
      </c>
    </row>
    <row r="37" spans="2:7" ht="21" thickBot="1">
      <c r="B37" s="25" t="s">
        <v>191</v>
      </c>
      <c r="C37" s="187"/>
      <c r="D37" s="33"/>
      <c r="E37" s="218">
        <f>SUM(E36:E36)</f>
        <v>1033845.21</v>
      </c>
      <c r="F37" s="33"/>
      <c r="G37" s="43">
        <f>+G36</f>
        <v>12298962.53</v>
      </c>
    </row>
    <row r="38" spans="2:7" ht="21" thickTop="1">
      <c r="B38" s="21"/>
      <c r="C38" s="187"/>
      <c r="D38" s="33"/>
      <c r="E38" s="219"/>
      <c r="F38" s="33"/>
      <c r="G38" s="33"/>
    </row>
    <row r="39" spans="2:7" ht="21" thickBot="1">
      <c r="B39" s="21" t="s">
        <v>192</v>
      </c>
      <c r="C39" s="187"/>
      <c r="D39" s="33"/>
      <c r="E39" s="220">
        <f>+E33+E37</f>
        <v>29143821.650000006</v>
      </c>
      <c r="F39" s="33"/>
      <c r="G39" s="44">
        <f>+G33+G37</f>
        <v>14421424.899999999</v>
      </c>
    </row>
    <row r="40" spans="2:9" ht="21" thickTop="1">
      <c r="B40" s="21"/>
      <c r="C40" s="186"/>
      <c r="D40" s="41"/>
      <c r="E40" s="189"/>
      <c r="F40" s="41"/>
      <c r="G40" s="45"/>
      <c r="I40" s="9"/>
    </row>
    <row r="41" spans="2:7" ht="20.25">
      <c r="B41" s="21" t="s">
        <v>133</v>
      </c>
      <c r="C41" s="186" t="s">
        <v>31</v>
      </c>
      <c r="D41" s="30"/>
      <c r="E41" s="189"/>
      <c r="F41" s="16"/>
      <c r="G41" s="14"/>
    </row>
    <row r="42" spans="2:10" ht="23.25">
      <c r="B42" s="22" t="s">
        <v>110</v>
      </c>
      <c r="C42" s="29"/>
      <c r="D42" s="30"/>
      <c r="E42" s="216">
        <f>+'Notas a los Estados'!C128</f>
        <v>80104785.28</v>
      </c>
      <c r="F42" s="16"/>
      <c r="G42" s="30">
        <v>80104785.28</v>
      </c>
      <c r="I42" s="10"/>
      <c r="J42" s="7"/>
    </row>
    <row r="43" spans="2:10" ht="23.25">
      <c r="B43" s="22" t="s">
        <v>194</v>
      </c>
      <c r="C43" s="29"/>
      <c r="D43" s="30"/>
      <c r="E43" s="216">
        <f>+'Notas a los Estados'!C132</f>
        <v>681146112.96</v>
      </c>
      <c r="F43" s="16"/>
      <c r="G43" s="30"/>
      <c r="I43" s="10"/>
      <c r="J43" s="7"/>
    </row>
    <row r="44" spans="2:10" ht="24" thickBot="1">
      <c r="B44" s="22" t="s">
        <v>193</v>
      </c>
      <c r="C44" s="29"/>
      <c r="D44" s="30"/>
      <c r="E44" s="216">
        <f>+'Notas a los Estados'!C134</f>
        <v>62543534.74</v>
      </c>
      <c r="F44" s="16"/>
      <c r="G44" s="30" t="e">
        <f>+'Rendimiento Financiero'!F31</f>
        <v>#REF!</v>
      </c>
      <c r="I44" s="10"/>
      <c r="J44" s="7"/>
    </row>
    <row r="45" spans="2:9" ht="21" thickBot="1">
      <c r="B45" s="21" t="s">
        <v>195</v>
      </c>
      <c r="C45" s="33"/>
      <c r="D45" s="33"/>
      <c r="E45" s="218">
        <f>SUM(E42:E44)</f>
        <v>823794432.98</v>
      </c>
      <c r="F45" s="30"/>
      <c r="G45" s="46" t="e">
        <f>SUM(G38:G44)</f>
        <v>#REF!</v>
      </c>
      <c r="I45" s="9"/>
    </row>
    <row r="46" spans="2:9" ht="21.75" thickBot="1" thickTop="1">
      <c r="B46" s="21"/>
      <c r="C46" s="33"/>
      <c r="D46" s="33"/>
      <c r="E46" s="219"/>
      <c r="F46" s="30"/>
      <c r="G46" s="46"/>
      <c r="I46" s="9"/>
    </row>
    <row r="47" spans="2:9" ht="21.75" thickBot="1" thickTop="1">
      <c r="B47" s="21" t="s">
        <v>196</v>
      </c>
      <c r="C47" s="33"/>
      <c r="D47" s="33"/>
      <c r="E47" s="220">
        <f>D47+E39+E45</f>
        <v>852938254.63</v>
      </c>
      <c r="F47" s="30"/>
      <c r="G47" s="46" t="e">
        <f>SUM(G39:G44)</f>
        <v>#REF!</v>
      </c>
      <c r="I47" s="198"/>
    </row>
    <row r="48" spans="2:7" ht="15.75" thickTop="1">
      <c r="B48" s="28"/>
      <c r="C48" s="48"/>
      <c r="D48" s="48"/>
      <c r="E48" s="50"/>
      <c r="F48" s="49"/>
      <c r="G48" s="50"/>
    </row>
    <row r="49" spans="2:7" ht="15">
      <c r="B49" s="28"/>
      <c r="C49" s="28"/>
      <c r="D49" s="28"/>
      <c r="E49" s="45" t="s">
        <v>45</v>
      </c>
      <c r="F49" s="51"/>
      <c r="G49" s="14"/>
    </row>
    <row r="50" spans="2:7" ht="18" hidden="1">
      <c r="B50" s="28"/>
      <c r="C50" s="52"/>
      <c r="D50" s="52"/>
      <c r="E50" s="53"/>
      <c r="F50" s="53"/>
      <c r="G50" s="14"/>
    </row>
    <row r="51" spans="2:7" ht="18" hidden="1">
      <c r="B51" s="238" t="s">
        <v>64</v>
      </c>
      <c r="C51" s="238"/>
      <c r="D51" s="238"/>
      <c r="E51" s="238"/>
      <c r="F51" s="238"/>
      <c r="G51" s="238"/>
    </row>
    <row r="52" spans="2:7" ht="18" hidden="1">
      <c r="B52" s="232" t="s">
        <v>65</v>
      </c>
      <c r="C52" s="232"/>
      <c r="D52" s="232"/>
      <c r="E52" s="232"/>
      <c r="F52" s="232"/>
      <c r="G52" s="232"/>
    </row>
    <row r="53" spans="2:7" ht="18" hidden="1">
      <c r="B53" s="232" t="s">
        <v>2</v>
      </c>
      <c r="C53" s="232"/>
      <c r="D53" s="232"/>
      <c r="E53" s="232"/>
      <c r="F53" s="232"/>
      <c r="G53" s="232"/>
    </row>
    <row r="54" spans="2:7" ht="18">
      <c r="B54" s="22"/>
      <c r="C54" s="22"/>
      <c r="D54" s="22"/>
      <c r="E54" s="37"/>
      <c r="F54" s="54"/>
      <c r="G54" s="14"/>
    </row>
    <row r="55" spans="2:7" ht="18">
      <c r="B55" s="22"/>
      <c r="C55" s="22"/>
      <c r="D55" s="22"/>
      <c r="E55" s="37"/>
      <c r="F55" s="54"/>
      <c r="G55" s="14"/>
    </row>
    <row r="56" spans="2:7" ht="18">
      <c r="B56" s="22"/>
      <c r="C56" s="55"/>
      <c r="D56" s="55"/>
      <c r="E56" s="37"/>
      <c r="F56" s="56"/>
      <c r="G56" s="14"/>
    </row>
    <row r="57" spans="2:7" ht="15.75" customHeight="1">
      <c r="B57" s="22"/>
      <c r="C57" s="52"/>
      <c r="D57" s="52"/>
      <c r="E57" s="53"/>
      <c r="F57" s="53"/>
      <c r="G57" s="14"/>
    </row>
    <row r="58" spans="2:7" ht="18">
      <c r="B58" s="240"/>
      <c r="C58" s="240"/>
      <c r="D58" s="240"/>
      <c r="E58" s="240"/>
      <c r="F58" s="240"/>
      <c r="G58" s="240"/>
    </row>
    <row r="59" spans="2:7" ht="18">
      <c r="B59" s="232"/>
      <c r="C59" s="232"/>
      <c r="D59" s="232"/>
      <c r="E59" s="232"/>
      <c r="F59" s="232"/>
      <c r="G59" s="232"/>
    </row>
    <row r="60" spans="2:7" ht="18">
      <c r="B60" s="232"/>
      <c r="C60" s="232"/>
      <c r="D60" s="232"/>
      <c r="E60" s="232"/>
      <c r="F60" s="232"/>
      <c r="G60" s="232"/>
    </row>
    <row r="61" spans="2:7" ht="12" customHeight="1">
      <c r="B61" s="22"/>
      <c r="C61" s="57"/>
      <c r="D61" s="57"/>
      <c r="E61" s="57"/>
      <c r="F61" s="54"/>
      <c r="G61" s="14"/>
    </row>
    <row r="62" spans="2:7" ht="12" customHeight="1">
      <c r="B62" s="57"/>
      <c r="C62" s="57"/>
      <c r="D62" s="57"/>
      <c r="E62" s="57"/>
      <c r="F62" s="54"/>
      <c r="G62" s="14"/>
    </row>
    <row r="63" spans="2:7" ht="18">
      <c r="B63" s="57"/>
      <c r="C63" s="57"/>
      <c r="D63" s="57"/>
      <c r="E63" s="57"/>
      <c r="F63" s="54"/>
      <c r="G63" s="14"/>
    </row>
    <row r="64" spans="2:7" ht="18">
      <c r="B64" s="57"/>
      <c r="C64" s="22"/>
      <c r="D64" s="22"/>
      <c r="E64" s="37"/>
      <c r="F64" s="54"/>
      <c r="G64" s="14"/>
    </row>
    <row r="65" spans="2:7" ht="15.75" customHeight="1">
      <c r="B65" s="22"/>
      <c r="C65" s="14"/>
      <c r="D65" s="14"/>
      <c r="E65" s="15"/>
      <c r="F65" s="53"/>
      <c r="G65" s="14"/>
    </row>
    <row r="66" spans="2:7" ht="18">
      <c r="B66" s="158"/>
      <c r="C66" s="240"/>
      <c r="D66" s="240"/>
      <c r="E66" s="240"/>
      <c r="F66" s="240"/>
      <c r="G66" s="240"/>
    </row>
    <row r="67" spans="2:7" ht="18">
      <c r="B67" s="176"/>
      <c r="C67" s="232"/>
      <c r="D67" s="232"/>
      <c r="E67" s="232"/>
      <c r="F67" s="232"/>
      <c r="G67" s="232"/>
    </row>
    <row r="68" spans="2:7" ht="18">
      <c r="B68" s="58"/>
      <c r="C68" s="232"/>
      <c r="D68" s="232"/>
      <c r="E68" s="232"/>
      <c r="F68" s="232"/>
      <c r="G68" s="232"/>
    </row>
    <row r="69" spans="2:7" ht="18">
      <c r="B69" s="22"/>
      <c r="C69" s="22"/>
      <c r="D69" s="22"/>
      <c r="E69" s="239"/>
      <c r="F69" s="239"/>
      <c r="G69" s="14"/>
    </row>
    <row r="70" spans="2:7" ht="18">
      <c r="B70" s="59"/>
      <c r="C70" s="59"/>
      <c r="D70" s="59"/>
      <c r="E70" s="60"/>
      <c r="F70" s="61"/>
      <c r="G70" s="62"/>
    </row>
    <row r="71" spans="2:7" ht="12.75">
      <c r="B71" s="237" t="s">
        <v>123</v>
      </c>
      <c r="C71" s="237"/>
      <c r="D71" s="237"/>
      <c r="E71" s="237"/>
      <c r="F71" s="237"/>
      <c r="G71" s="237"/>
    </row>
    <row r="72" spans="2:6" ht="18">
      <c r="B72" s="6"/>
      <c r="C72" s="2"/>
      <c r="D72" s="2"/>
      <c r="E72" s="3"/>
      <c r="F72" s="5"/>
    </row>
    <row r="73" ht="15">
      <c r="B73" s="2"/>
    </row>
  </sheetData>
  <sheetProtection/>
  <mergeCells count="17">
    <mergeCell ref="B71:G71"/>
    <mergeCell ref="B51:G51"/>
    <mergeCell ref="B52:G52"/>
    <mergeCell ref="E69:F69"/>
    <mergeCell ref="C68:G68"/>
    <mergeCell ref="B53:G53"/>
    <mergeCell ref="B58:G58"/>
    <mergeCell ref="B59:G59"/>
    <mergeCell ref="B60:G60"/>
    <mergeCell ref="C66:G66"/>
    <mergeCell ref="C67:G67"/>
    <mergeCell ref="A12:E12"/>
    <mergeCell ref="A8:E8"/>
    <mergeCell ref="A9:E9"/>
    <mergeCell ref="A10:E10"/>
    <mergeCell ref="A11:E11"/>
    <mergeCell ref="D15:F15"/>
  </mergeCells>
  <printOptions/>
  <pageMargins left="0.57" right="0.36" top="0.35433070866141736" bottom="0.19" header="0.15748031496062992" footer="0.17"/>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I74"/>
  <sheetViews>
    <sheetView zoomScale="110" zoomScaleNormal="110" zoomScalePageLayoutView="0" workbookViewId="0" topLeftCell="A1">
      <selection activeCell="A45" sqref="A45:F45"/>
    </sheetView>
  </sheetViews>
  <sheetFormatPr defaultColWidth="11.421875" defaultRowHeight="12.75"/>
  <cols>
    <col min="1" max="1" width="76.421875" style="0" customWidth="1"/>
    <col min="2" max="2" width="14.28125" style="0" customWidth="1"/>
    <col min="3" max="3" width="7.140625" style="0" customWidth="1"/>
    <col min="4" max="4" width="24.57421875" style="0" customWidth="1"/>
    <col min="5" max="5" width="4.57421875" style="0" customWidth="1"/>
    <col min="6" max="6" width="21.57421875" style="0" hidden="1" customWidth="1"/>
    <col min="8" max="8" width="15.140625" style="197" bestFit="1" customWidth="1"/>
    <col min="9" max="9" width="10.140625" style="0" bestFit="1" customWidth="1"/>
  </cols>
  <sheetData>
    <row r="1" spans="1:6" ht="12.75">
      <c r="A1" s="14"/>
      <c r="B1" s="14"/>
      <c r="C1" s="14"/>
      <c r="D1" s="14"/>
      <c r="E1" s="14"/>
      <c r="F1" s="14"/>
    </row>
    <row r="2" spans="1:6" ht="12.75">
      <c r="A2" s="14"/>
      <c r="B2" s="14"/>
      <c r="C2" s="14"/>
      <c r="D2" s="14"/>
      <c r="E2" s="14"/>
      <c r="F2" s="14"/>
    </row>
    <row r="3" spans="1:6" ht="12.75">
      <c r="A3" s="14"/>
      <c r="B3" s="14"/>
      <c r="C3" s="14"/>
      <c r="D3" s="14"/>
      <c r="E3" s="14"/>
      <c r="F3" s="14"/>
    </row>
    <row r="4" spans="1:6" ht="12.75">
      <c r="A4" s="14"/>
      <c r="B4" s="14"/>
      <c r="C4" s="14"/>
      <c r="D4" s="14"/>
      <c r="E4" s="14"/>
      <c r="F4" s="14"/>
    </row>
    <row r="5" spans="1:6" ht="12.75">
      <c r="A5" s="14"/>
      <c r="B5" s="14"/>
      <c r="C5" s="14"/>
      <c r="D5" s="14"/>
      <c r="E5" s="14"/>
      <c r="F5" s="14"/>
    </row>
    <row r="6" spans="1:6" ht="22.5">
      <c r="A6" s="234" t="s">
        <v>0</v>
      </c>
      <c r="B6" s="234"/>
      <c r="C6" s="234"/>
      <c r="D6" s="234"/>
      <c r="E6" s="234"/>
      <c r="F6" s="234"/>
    </row>
    <row r="7" spans="1:6" ht="22.5">
      <c r="A7" s="234" t="s">
        <v>1</v>
      </c>
      <c r="B7" s="234"/>
      <c r="C7" s="234"/>
      <c r="D7" s="234"/>
      <c r="E7" s="234"/>
      <c r="F7" s="234"/>
    </row>
    <row r="8" spans="1:6" ht="25.5">
      <c r="A8" s="235" t="s">
        <v>66</v>
      </c>
      <c r="B8" s="235"/>
      <c r="C8" s="235"/>
      <c r="D8" s="235"/>
      <c r="E8" s="235"/>
      <c r="F8" s="235"/>
    </row>
    <row r="9" spans="1:6" ht="18.75">
      <c r="A9" s="233" t="s">
        <v>272</v>
      </c>
      <c r="B9" s="233"/>
      <c r="C9" s="233"/>
      <c r="D9" s="233"/>
      <c r="E9" s="233"/>
      <c r="F9" s="233"/>
    </row>
    <row r="10" spans="1:6" ht="18.75">
      <c r="A10" s="233" t="s">
        <v>4</v>
      </c>
      <c r="B10" s="233"/>
      <c r="C10" s="233"/>
      <c r="D10" s="233"/>
      <c r="E10" s="233"/>
      <c r="F10" s="233"/>
    </row>
    <row r="11" spans="1:6" ht="12.75">
      <c r="A11" s="63"/>
      <c r="B11" s="63"/>
      <c r="C11" s="63"/>
      <c r="D11" s="63"/>
      <c r="E11" s="14"/>
      <c r="F11" s="14"/>
    </row>
    <row r="12" spans="1:6" ht="12.75">
      <c r="A12" s="63"/>
      <c r="B12" s="64"/>
      <c r="C12" s="63"/>
      <c r="D12" s="63"/>
      <c r="E12" s="14"/>
      <c r="F12" s="14"/>
    </row>
    <row r="13" spans="1:6" ht="20.25">
      <c r="A13" s="21"/>
      <c r="B13" s="65"/>
      <c r="C13" s="66"/>
      <c r="D13" s="65"/>
      <c r="E13" s="14"/>
      <c r="F13" s="14"/>
    </row>
    <row r="14" spans="1:6" ht="21" thickBot="1">
      <c r="A14" s="21" t="s">
        <v>111</v>
      </c>
      <c r="B14" s="67"/>
      <c r="C14" s="68"/>
      <c r="D14" s="227" t="s">
        <v>274</v>
      </c>
      <c r="E14" s="24"/>
      <c r="F14" s="23">
        <v>2017</v>
      </c>
    </row>
    <row r="15" spans="1:7" ht="18">
      <c r="A15" s="193" t="s">
        <v>112</v>
      </c>
      <c r="B15" s="69" t="s">
        <v>34</v>
      </c>
      <c r="C15" s="30"/>
      <c r="D15" s="172">
        <f>+'Notas a los Estados'!C145</f>
        <v>297300</v>
      </c>
      <c r="E15" s="14"/>
      <c r="F15" s="70">
        <v>2423940</v>
      </c>
      <c r="G15" s="12"/>
    </row>
    <row r="16" spans="1:7" ht="18">
      <c r="A16" s="193" t="s">
        <v>113</v>
      </c>
      <c r="B16" s="69" t="s">
        <v>47</v>
      </c>
      <c r="C16" s="30"/>
      <c r="D16" s="172">
        <f>+'Notas a los Estados'!C157</f>
        <v>204054679.12</v>
      </c>
      <c r="E16" s="14"/>
      <c r="F16" s="70">
        <v>874694395.8399999</v>
      </c>
      <c r="G16" s="12"/>
    </row>
    <row r="17" spans="1:6" ht="18">
      <c r="A17" s="22" t="s">
        <v>114</v>
      </c>
      <c r="B17" s="69" t="s">
        <v>67</v>
      </c>
      <c r="C17" s="30"/>
      <c r="D17" s="173">
        <f>+'Notas a los Estados'!C169</f>
        <v>447801.03</v>
      </c>
      <c r="E17" s="14"/>
      <c r="F17" s="71" t="e">
        <f>+'Notas a los Estados'!E169</f>
        <v>#REF!</v>
      </c>
    </row>
    <row r="18" spans="1:6" ht="21" thickBot="1">
      <c r="A18" s="21" t="s">
        <v>115</v>
      </c>
      <c r="B18" s="72"/>
      <c r="C18" s="47"/>
      <c r="D18" s="210">
        <f>SUM(D15:D17)</f>
        <v>204799780.15</v>
      </c>
      <c r="E18" s="14"/>
      <c r="F18" s="73" t="e">
        <f>SUM(F15:F17)</f>
        <v>#REF!</v>
      </c>
    </row>
    <row r="19" spans="1:6" ht="17.25" thickTop="1">
      <c r="A19" s="74"/>
      <c r="B19" s="75"/>
      <c r="C19" s="68"/>
      <c r="D19" s="76" t="s">
        <v>45</v>
      </c>
      <c r="E19" s="14"/>
      <c r="F19" s="77" t="s">
        <v>45</v>
      </c>
    </row>
    <row r="20" spans="1:6" ht="20.25">
      <c r="A20" s="21" t="s">
        <v>120</v>
      </c>
      <c r="B20" s="75"/>
      <c r="C20" s="68"/>
      <c r="D20" s="76"/>
      <c r="E20" s="14"/>
      <c r="F20" s="77"/>
    </row>
    <row r="21" spans="1:6" ht="18">
      <c r="A21" s="22" t="s">
        <v>116</v>
      </c>
      <c r="B21" s="69" t="s">
        <v>68</v>
      </c>
      <c r="C21" s="78"/>
      <c r="D21" s="172">
        <f>+'Notas a los Estados'!C197</f>
        <v>103996462.9</v>
      </c>
      <c r="E21" s="14"/>
      <c r="F21" s="70">
        <f>+'Notas a los Estados'!E197</f>
        <v>547828963.18</v>
      </c>
    </row>
    <row r="22" spans="1:6" ht="18">
      <c r="A22" s="22" t="s">
        <v>117</v>
      </c>
      <c r="B22" s="69" t="s">
        <v>69</v>
      </c>
      <c r="C22" s="31"/>
      <c r="D22" s="172">
        <f>+'Notas a los Estados'!C224</f>
        <v>9123829.9</v>
      </c>
      <c r="E22" s="14"/>
      <c r="F22" s="70">
        <f>+'Notas a los Estados'!E224</f>
        <v>32518776.28</v>
      </c>
    </row>
    <row r="23" spans="1:6" ht="18">
      <c r="A23" s="22" t="s">
        <v>118</v>
      </c>
      <c r="B23" s="69" t="s">
        <v>70</v>
      </c>
      <c r="C23" s="31"/>
      <c r="D23" s="172">
        <f>+'Notas a los Estados'!C264</f>
        <v>9024297.580000002</v>
      </c>
      <c r="E23" s="14"/>
      <c r="F23" s="70">
        <f>+'Notas a los Estados'!E264</f>
        <v>0</v>
      </c>
    </row>
    <row r="24" spans="1:6" ht="18">
      <c r="A24" s="22" t="s">
        <v>119</v>
      </c>
      <c r="B24" s="69" t="s">
        <v>71</v>
      </c>
      <c r="C24" s="31"/>
      <c r="D24" s="172">
        <f>+'Notas a los Estados'!C273</f>
        <v>17959558.58</v>
      </c>
      <c r="E24" s="14"/>
      <c r="F24" s="70">
        <v>48010173.27</v>
      </c>
    </row>
    <row r="25" spans="1:6" ht="18">
      <c r="A25" s="22" t="s">
        <v>99</v>
      </c>
      <c r="B25" s="69" t="s">
        <v>72</v>
      </c>
      <c r="C25" s="31"/>
      <c r="D25" s="172">
        <f>+'Notas a los Estados'!C287</f>
        <v>1924296.2200000002</v>
      </c>
      <c r="E25" s="14"/>
      <c r="F25" s="70" t="e">
        <f>+'Notas a los Estados'!E287</f>
        <v>#REF!</v>
      </c>
    </row>
    <row r="26" spans="1:6" ht="18">
      <c r="A26" s="22" t="s">
        <v>102</v>
      </c>
      <c r="B26" s="69" t="s">
        <v>73</v>
      </c>
      <c r="C26" s="30"/>
      <c r="D26" s="173">
        <f>+'Notas a los Estados'!C296</f>
        <v>227800.23</v>
      </c>
      <c r="E26" s="14"/>
      <c r="F26" s="71">
        <f>+'Notas a los Estados'!E296</f>
        <v>1226573.05</v>
      </c>
    </row>
    <row r="27" spans="1:9" ht="18.75" thickBot="1">
      <c r="A27" s="79" t="s">
        <v>121</v>
      </c>
      <c r="B27" s="72"/>
      <c r="C27" s="80"/>
      <c r="D27" s="210">
        <f>SUM(D21:D26)</f>
        <v>142256245.41</v>
      </c>
      <c r="E27" s="14"/>
      <c r="F27" s="73" t="e">
        <f>SUM(F21:F26)</f>
        <v>#REF!</v>
      </c>
      <c r="I27" s="212"/>
    </row>
    <row r="28" spans="1:6" ht="18.75" thickTop="1">
      <c r="A28" s="79"/>
      <c r="B28" s="72"/>
      <c r="C28" s="80"/>
      <c r="D28" s="72"/>
      <c r="E28" s="14"/>
      <c r="F28" s="81"/>
    </row>
    <row r="29" spans="1:6" ht="18.75" hidden="1" thickBot="1">
      <c r="A29" s="68" t="s">
        <v>105</v>
      </c>
      <c r="B29" s="69" t="s">
        <v>104</v>
      </c>
      <c r="C29" s="80"/>
      <c r="D29" s="82" t="e">
        <f>+'Notas a los Estados'!#REF!</f>
        <v>#REF!</v>
      </c>
      <c r="E29" s="14"/>
      <c r="F29" s="83" t="e">
        <f>+'Notas a los Estados'!#REF!</f>
        <v>#REF!</v>
      </c>
    </row>
    <row r="30" spans="1:8" s="11" customFormat="1" ht="18">
      <c r="A30" s="68"/>
      <c r="B30" s="72"/>
      <c r="C30" s="80"/>
      <c r="D30" s="72"/>
      <c r="E30" s="14"/>
      <c r="F30" s="81"/>
      <c r="H30" s="215"/>
    </row>
    <row r="31" spans="1:7" ht="21" thickBot="1">
      <c r="A31" s="21" t="s">
        <v>82</v>
      </c>
      <c r="B31" s="72"/>
      <c r="C31" s="14"/>
      <c r="D31" s="223">
        <f>+D18-D27</f>
        <v>62543534.74000001</v>
      </c>
      <c r="E31" s="14"/>
      <c r="F31" s="84" t="e">
        <f>+F18-F27+F29</f>
        <v>#REF!</v>
      </c>
      <c r="G31" s="7"/>
    </row>
    <row r="32" spans="1:6" ht="13.5" thickTop="1">
      <c r="A32" s="14"/>
      <c r="B32" s="14"/>
      <c r="C32" s="14"/>
      <c r="D32" s="14"/>
      <c r="E32" s="14"/>
      <c r="F32" s="14"/>
    </row>
    <row r="33" spans="1:6" ht="12.75">
      <c r="A33" s="14"/>
      <c r="B33" s="14"/>
      <c r="C33" s="14"/>
      <c r="D33" s="85"/>
      <c r="E33" s="14"/>
      <c r="F33" s="86"/>
    </row>
    <row r="34" spans="1:6" ht="12.75" hidden="1">
      <c r="A34" s="14"/>
      <c r="B34" s="14"/>
      <c r="C34" s="14"/>
      <c r="D34" s="85"/>
      <c r="E34" s="14"/>
      <c r="F34" s="14"/>
    </row>
    <row r="35" spans="1:6" ht="12.75" hidden="1">
      <c r="A35" s="14"/>
      <c r="B35" s="14"/>
      <c r="C35" s="14"/>
      <c r="D35" s="85"/>
      <c r="E35" s="14"/>
      <c r="F35" s="14"/>
    </row>
    <row r="36" spans="1:6" ht="12.75">
      <c r="A36" s="14"/>
      <c r="B36" s="14"/>
      <c r="C36" s="14"/>
      <c r="D36" s="14"/>
      <c r="E36" s="14"/>
      <c r="F36" s="14"/>
    </row>
    <row r="37" spans="1:6" ht="12.75" hidden="1">
      <c r="A37" s="14"/>
      <c r="B37" s="14"/>
      <c r="C37" s="14"/>
      <c r="D37" s="14"/>
      <c r="E37" s="14"/>
      <c r="F37" s="14"/>
    </row>
    <row r="38" spans="1:6" ht="12.75" hidden="1">
      <c r="A38" s="14"/>
      <c r="B38" s="14"/>
      <c r="C38" s="14"/>
      <c r="D38" s="14"/>
      <c r="E38" s="14"/>
      <c r="F38" s="14"/>
    </row>
    <row r="39" spans="1:6" ht="18" hidden="1">
      <c r="A39" s="238" t="s">
        <v>64</v>
      </c>
      <c r="B39" s="238"/>
      <c r="C39" s="238"/>
      <c r="D39" s="238"/>
      <c r="E39" s="238"/>
      <c r="F39" s="238"/>
    </row>
    <row r="40" spans="1:6" ht="18" hidden="1">
      <c r="A40" s="232" t="s">
        <v>65</v>
      </c>
      <c r="B40" s="232"/>
      <c r="C40" s="232"/>
      <c r="D40" s="232"/>
      <c r="E40" s="232"/>
      <c r="F40" s="232"/>
    </row>
    <row r="41" spans="1:6" ht="18" hidden="1">
      <c r="A41" s="232" t="s">
        <v>2</v>
      </c>
      <c r="B41" s="232"/>
      <c r="C41" s="232"/>
      <c r="D41" s="232"/>
      <c r="E41" s="232"/>
      <c r="F41" s="232"/>
    </row>
    <row r="42" spans="1:6" ht="18">
      <c r="A42" s="22"/>
      <c r="B42" s="22"/>
      <c r="C42" s="22"/>
      <c r="D42" s="37"/>
      <c r="E42" s="54"/>
      <c r="F42" s="14"/>
    </row>
    <row r="43" spans="1:6" ht="18">
      <c r="A43" s="22"/>
      <c r="B43" s="22"/>
      <c r="C43" s="22"/>
      <c r="D43" s="37"/>
      <c r="E43" s="54"/>
      <c r="F43" s="14"/>
    </row>
    <row r="44" spans="1:6" ht="18">
      <c r="A44" s="240"/>
      <c r="B44" s="240"/>
      <c r="C44" s="240"/>
      <c r="D44" s="240"/>
      <c r="E44" s="240"/>
      <c r="F44" s="240"/>
    </row>
    <row r="45" spans="1:6" ht="18">
      <c r="A45" s="232"/>
      <c r="B45" s="232"/>
      <c r="C45" s="232"/>
      <c r="D45" s="232"/>
      <c r="E45" s="232"/>
      <c r="F45" s="232"/>
    </row>
    <row r="46" spans="1:6" ht="18">
      <c r="A46" s="232"/>
      <c r="B46" s="232"/>
      <c r="C46" s="232"/>
      <c r="D46" s="232"/>
      <c r="E46" s="232"/>
      <c r="F46" s="232"/>
    </row>
    <row r="47" spans="1:6" ht="18">
      <c r="A47" s="22"/>
      <c r="B47" s="55"/>
      <c r="C47" s="55"/>
      <c r="D47" s="37"/>
      <c r="E47" s="56"/>
      <c r="F47" s="14"/>
    </row>
    <row r="48" spans="1:6" ht="12" customHeight="1">
      <c r="A48" s="22"/>
      <c r="B48" s="57"/>
      <c r="C48" s="57"/>
      <c r="D48" s="57"/>
      <c r="E48" s="54"/>
      <c r="F48" s="14"/>
    </row>
    <row r="49" spans="1:6" ht="12" customHeight="1">
      <c r="A49" s="57"/>
      <c r="B49" s="57"/>
      <c r="C49" s="57"/>
      <c r="D49" s="57"/>
      <c r="E49" s="54"/>
      <c r="F49" s="14"/>
    </row>
    <row r="50" spans="1:6" ht="18">
      <c r="A50" s="57"/>
      <c r="B50" s="57"/>
      <c r="C50" s="57"/>
      <c r="D50" s="57"/>
      <c r="E50" s="54"/>
      <c r="F50" s="14"/>
    </row>
    <row r="51" spans="1:6" ht="18">
      <c r="A51" s="57"/>
      <c r="B51" s="22"/>
      <c r="C51" s="22"/>
      <c r="D51" s="37"/>
      <c r="E51" s="54"/>
      <c r="F51" s="14"/>
    </row>
    <row r="52" spans="1:6" ht="15.75" customHeight="1">
      <c r="A52" s="22"/>
      <c r="B52" s="14"/>
      <c r="C52" s="14"/>
      <c r="D52" s="15"/>
      <c r="E52" s="53"/>
      <c r="F52" s="14"/>
    </row>
    <row r="53" spans="1:6" ht="18">
      <c r="A53" s="158"/>
      <c r="B53" s="240"/>
      <c r="C53" s="240"/>
      <c r="D53" s="240"/>
      <c r="E53" s="240"/>
      <c r="F53" s="240"/>
    </row>
    <row r="54" spans="1:6" ht="18">
      <c r="A54" s="157"/>
      <c r="B54" s="232"/>
      <c r="C54" s="232"/>
      <c r="D54" s="232"/>
      <c r="E54" s="232"/>
      <c r="F54" s="232"/>
    </row>
    <row r="55" spans="1:6" ht="18">
      <c r="A55" s="58"/>
      <c r="B55" s="232"/>
      <c r="C55" s="232"/>
      <c r="D55" s="232"/>
      <c r="E55" s="232"/>
      <c r="F55" s="232"/>
    </row>
    <row r="56" spans="1:6" ht="12.75">
      <c r="A56" s="14"/>
      <c r="B56" s="14"/>
      <c r="C56" s="14"/>
      <c r="D56" s="14"/>
      <c r="E56" s="14"/>
      <c r="F56" s="14"/>
    </row>
    <row r="57" spans="1:6" ht="12.75">
      <c r="A57" s="14"/>
      <c r="B57" s="14"/>
      <c r="C57" s="14"/>
      <c r="D57" s="14"/>
      <c r="E57" s="14"/>
      <c r="F57" s="14"/>
    </row>
    <row r="58" spans="1:6" ht="12.75">
      <c r="A58" s="14"/>
      <c r="B58" s="14"/>
      <c r="C58" s="14"/>
      <c r="D58" s="14"/>
      <c r="E58" s="14"/>
      <c r="F58" s="14"/>
    </row>
    <row r="59" spans="1:6" ht="12.75">
      <c r="A59" s="14"/>
      <c r="B59" s="14"/>
      <c r="C59" s="14"/>
      <c r="D59" s="14"/>
      <c r="E59" s="14"/>
      <c r="F59" s="14"/>
    </row>
    <row r="60" spans="1:6" ht="13.5" customHeight="1">
      <c r="A60" s="14"/>
      <c r="B60" s="14"/>
      <c r="C60" s="14"/>
      <c r="D60" s="14"/>
      <c r="E60" s="14"/>
      <c r="F60" s="14"/>
    </row>
    <row r="61" spans="1:6" ht="13.5" customHeight="1">
      <c r="A61" s="14"/>
      <c r="B61" s="14"/>
      <c r="C61" s="14"/>
      <c r="D61" s="14"/>
      <c r="E61" s="14"/>
      <c r="F61" s="14"/>
    </row>
    <row r="62" spans="1:6" ht="13.5" customHeight="1">
      <c r="A62" s="14"/>
      <c r="B62" s="14"/>
      <c r="C62" s="14"/>
      <c r="D62" s="14"/>
      <c r="E62" s="14"/>
      <c r="F62" s="14"/>
    </row>
    <row r="63" spans="1:6" ht="13.5" customHeight="1">
      <c r="A63" s="14"/>
      <c r="B63" s="14"/>
      <c r="C63" s="14"/>
      <c r="D63" s="14"/>
      <c r="E63" s="14"/>
      <c r="F63" s="14"/>
    </row>
    <row r="64" spans="1:6" ht="13.5" customHeight="1">
      <c r="A64" s="14"/>
      <c r="B64" s="14"/>
      <c r="C64" s="14"/>
      <c r="D64" s="14"/>
      <c r="E64" s="14"/>
      <c r="F64" s="14"/>
    </row>
    <row r="65" spans="1:6" ht="13.5" customHeight="1">
      <c r="A65" s="14"/>
      <c r="B65" s="14"/>
      <c r="C65" s="14"/>
      <c r="D65" s="14"/>
      <c r="E65" s="14"/>
      <c r="F65" s="14"/>
    </row>
    <row r="66" spans="1:6" ht="13.5" customHeight="1">
      <c r="A66" s="14"/>
      <c r="B66" s="14"/>
      <c r="C66" s="14"/>
      <c r="D66" s="14"/>
      <c r="E66" s="14"/>
      <c r="F66" s="14"/>
    </row>
    <row r="67" spans="1:6" ht="13.5" customHeight="1">
      <c r="A67" s="14"/>
      <c r="B67" s="14"/>
      <c r="C67" s="14"/>
      <c r="D67" s="14"/>
      <c r="E67" s="14"/>
      <c r="F67" s="14"/>
    </row>
    <row r="68" spans="1:6" ht="13.5" customHeight="1">
      <c r="A68" s="14"/>
      <c r="B68" s="14"/>
      <c r="C68" s="14"/>
      <c r="D68" s="14"/>
      <c r="E68" s="14"/>
      <c r="F68" s="14"/>
    </row>
    <row r="69" spans="1:6" ht="13.5" customHeight="1">
      <c r="A69" s="14"/>
      <c r="B69" s="14"/>
      <c r="C69" s="14"/>
      <c r="D69" s="14"/>
      <c r="E69" s="14"/>
      <c r="F69" s="14"/>
    </row>
    <row r="70" spans="1:6" ht="13.5" customHeight="1">
      <c r="A70" s="14"/>
      <c r="B70" s="14"/>
      <c r="C70" s="14"/>
      <c r="D70" s="14"/>
      <c r="E70" s="14"/>
      <c r="F70" s="14"/>
    </row>
    <row r="71" spans="1:6" ht="13.5" customHeight="1">
      <c r="A71" s="14"/>
      <c r="B71" s="14"/>
      <c r="C71" s="14"/>
      <c r="D71" s="14"/>
      <c r="E71" s="14"/>
      <c r="F71" s="14"/>
    </row>
    <row r="72" spans="1:6" ht="13.5" customHeight="1">
      <c r="A72" s="14"/>
      <c r="B72" s="14"/>
      <c r="C72" s="14"/>
      <c r="D72" s="14"/>
      <c r="E72" s="14"/>
      <c r="F72" s="14"/>
    </row>
    <row r="73" spans="1:6" ht="12.75">
      <c r="A73" s="241" t="s">
        <v>123</v>
      </c>
      <c r="B73" s="241"/>
      <c r="C73" s="241"/>
      <c r="D73" s="241"/>
      <c r="E73" s="241"/>
      <c r="F73" s="241"/>
    </row>
    <row r="74" spans="1:6" ht="12.75">
      <c r="A74" s="14"/>
      <c r="B74" s="14"/>
      <c r="C74" s="14"/>
      <c r="D74" s="14"/>
      <c r="E74" s="14"/>
      <c r="F74" s="14"/>
    </row>
  </sheetData>
  <sheetProtection/>
  <mergeCells count="15">
    <mergeCell ref="A6:F6"/>
    <mergeCell ref="A7:F7"/>
    <mergeCell ref="A8:F8"/>
    <mergeCell ref="A9:F9"/>
    <mergeCell ref="A10:F10"/>
    <mergeCell ref="A39:F39"/>
    <mergeCell ref="A40:F40"/>
    <mergeCell ref="A41:F41"/>
    <mergeCell ref="A44:F44"/>
    <mergeCell ref="A45:F45"/>
    <mergeCell ref="A46:F46"/>
    <mergeCell ref="A73:F73"/>
    <mergeCell ref="B53:F53"/>
    <mergeCell ref="B54:F54"/>
    <mergeCell ref="B55:F55"/>
  </mergeCells>
  <printOptions/>
  <pageMargins left="0.47" right="0.28" top="0.4" bottom="0.35433070866141736" header="0.2362204724409449" footer="0.2362204724409449"/>
  <pageSetup fitToHeight="0" fitToWidth="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6:I323"/>
  <sheetViews>
    <sheetView tabSelected="1" zoomScalePageLayoutView="0" workbookViewId="0" topLeftCell="A291">
      <selection activeCell="H305" sqref="H305"/>
    </sheetView>
  </sheetViews>
  <sheetFormatPr defaultColWidth="11.421875" defaultRowHeight="12.75"/>
  <cols>
    <col min="1" max="1" width="11.28125" style="2" bestFit="1" customWidth="1"/>
    <col min="2" max="2" width="76.140625" style="2" customWidth="1"/>
    <col min="3" max="3" width="19.421875" style="2" customWidth="1"/>
    <col min="4" max="4" width="6.28125" style="2" customWidth="1"/>
    <col min="5" max="5" width="23.421875" style="2" hidden="1" customWidth="1"/>
    <col min="6" max="6" width="8.00390625" style="2" customWidth="1"/>
    <col min="7" max="7" width="18.7109375" style="196" bestFit="1" customWidth="1"/>
    <col min="8" max="8" width="18.7109375" style="2" bestFit="1" customWidth="1"/>
    <col min="9" max="9" width="19.421875" style="2" bestFit="1" customWidth="1"/>
    <col min="10" max="16384" width="11.421875" style="2" customWidth="1"/>
  </cols>
  <sheetData>
    <row r="1" ht="5.25" customHeight="1"/>
    <row r="6" spans="2:5" ht="18">
      <c r="B6" s="246" t="s">
        <v>0</v>
      </c>
      <c r="C6" s="246"/>
      <c r="D6" s="246"/>
      <c r="E6" s="246"/>
    </row>
    <row r="7" spans="2:5" ht="18">
      <c r="B7" s="246" t="s">
        <v>1</v>
      </c>
      <c r="C7" s="246"/>
      <c r="D7" s="246"/>
      <c r="E7" s="246"/>
    </row>
    <row r="8" spans="2:4" ht="15">
      <c r="B8" s="8"/>
      <c r="C8" s="8"/>
      <c r="D8" s="8"/>
    </row>
    <row r="9" spans="2:5" ht="20.25">
      <c r="B9" s="247" t="s">
        <v>207</v>
      </c>
      <c r="C9" s="247"/>
      <c r="D9" s="247"/>
      <c r="E9" s="247"/>
    </row>
    <row r="10" spans="2:5" ht="18">
      <c r="B10" s="248" t="s">
        <v>270</v>
      </c>
      <c r="C10" s="248"/>
      <c r="D10" s="248"/>
      <c r="E10" s="248"/>
    </row>
    <row r="11" spans="2:5" ht="15.75">
      <c r="B11" s="249" t="s">
        <v>4</v>
      </c>
      <c r="C11" s="249"/>
      <c r="D11" s="249"/>
      <c r="E11" s="249"/>
    </row>
    <row r="12" ht="9.75" customHeight="1"/>
    <row r="13" spans="2:5" ht="18.75" customHeight="1">
      <c r="B13" s="250" t="s">
        <v>3</v>
      </c>
      <c r="C13" s="250"/>
      <c r="D13" s="250"/>
      <c r="E13" s="250"/>
    </row>
    <row r="14" spans="1:6" ht="18.75" customHeight="1" thickBot="1">
      <c r="A14" s="28"/>
      <c r="B14" s="21" t="s">
        <v>20</v>
      </c>
      <c r="C14" s="28"/>
      <c r="D14" s="28"/>
      <c r="E14" s="28"/>
      <c r="F14" s="28"/>
    </row>
    <row r="15" spans="1:6" ht="18">
      <c r="A15" s="28"/>
      <c r="B15" s="87" t="s">
        <v>75</v>
      </c>
      <c r="C15" s="88"/>
      <c r="D15" s="89"/>
      <c r="E15" s="89"/>
      <c r="F15" s="28"/>
    </row>
    <row r="16" spans="1:6" ht="67.5" customHeight="1" thickBot="1">
      <c r="A16" s="28"/>
      <c r="B16" s="242" t="s">
        <v>273</v>
      </c>
      <c r="C16" s="243"/>
      <c r="D16" s="244"/>
      <c r="E16" s="91"/>
      <c r="F16" s="28"/>
    </row>
    <row r="17" spans="1:6" ht="16.5" thickBot="1">
      <c r="A17" s="28"/>
      <c r="B17" s="155"/>
      <c r="C17" s="127">
        <v>2021</v>
      </c>
      <c r="D17" s="159"/>
      <c r="E17" s="92">
        <v>2017</v>
      </c>
      <c r="F17" s="28"/>
    </row>
    <row r="18" spans="1:6" ht="15.75">
      <c r="A18" s="28"/>
      <c r="B18" s="118" t="s">
        <v>5</v>
      </c>
      <c r="C18" s="51"/>
      <c r="D18" s="93"/>
      <c r="E18" s="93"/>
      <c r="F18" s="28"/>
    </row>
    <row r="19" spans="1:6" ht="15">
      <c r="A19" s="28"/>
      <c r="B19" s="107" t="s">
        <v>137</v>
      </c>
      <c r="C19" s="41">
        <v>148071650.12</v>
      </c>
      <c r="D19" s="94"/>
      <c r="E19" s="94">
        <f>15707661.1+50</f>
        <v>15707711.1</v>
      </c>
      <c r="F19" s="28"/>
    </row>
    <row r="20" spans="1:6" ht="15">
      <c r="A20" s="28"/>
      <c r="B20" s="107" t="s">
        <v>138</v>
      </c>
      <c r="C20" s="41">
        <v>953029.55</v>
      </c>
      <c r="D20" s="94"/>
      <c r="E20" s="94">
        <v>1458763.63</v>
      </c>
      <c r="F20" s="28"/>
    </row>
    <row r="21" spans="1:6" ht="15">
      <c r="A21" s="28"/>
      <c r="B21" s="107" t="s">
        <v>6</v>
      </c>
      <c r="C21" s="41">
        <v>23525.58</v>
      </c>
      <c r="D21" s="94"/>
      <c r="E21" s="94">
        <v>2378145.61</v>
      </c>
      <c r="F21" s="28"/>
    </row>
    <row r="22" spans="1:6" ht="15">
      <c r="A22" s="28"/>
      <c r="B22" s="107" t="s">
        <v>208</v>
      </c>
      <c r="C22" s="41">
        <v>2148.4</v>
      </c>
      <c r="D22" s="94"/>
      <c r="E22" s="94"/>
      <c r="F22" s="28"/>
    </row>
    <row r="23" spans="1:6" ht="15">
      <c r="A23" s="28"/>
      <c r="B23" s="107" t="s">
        <v>46</v>
      </c>
      <c r="C23" s="204">
        <v>182535.43</v>
      </c>
      <c r="D23" s="94"/>
      <c r="E23" s="94">
        <v>2532704.59</v>
      </c>
      <c r="F23" s="28"/>
    </row>
    <row r="24" spans="1:6" ht="16.5" thickBot="1">
      <c r="A24" s="28"/>
      <c r="B24" s="118" t="s">
        <v>7</v>
      </c>
      <c r="C24" s="205">
        <f>SUM(C19:C23)</f>
        <v>149232889.08000004</v>
      </c>
      <c r="D24" s="95"/>
      <c r="E24" s="95">
        <f>SUM(E19:E23)</f>
        <v>22077324.93</v>
      </c>
      <c r="F24" s="28"/>
    </row>
    <row r="25" spans="1:6" ht="15.75" thickTop="1">
      <c r="A25" s="28"/>
      <c r="B25" s="107" t="s">
        <v>197</v>
      </c>
      <c r="C25" s="163">
        <v>0</v>
      </c>
      <c r="D25" s="96"/>
      <c r="E25" s="96">
        <v>213185.39</v>
      </c>
      <c r="F25" s="28"/>
    </row>
    <row r="26" spans="1:7" ht="16.5" thickBot="1">
      <c r="A26" s="28"/>
      <c r="B26" s="107" t="s">
        <v>8</v>
      </c>
      <c r="C26" s="206">
        <v>275000</v>
      </c>
      <c r="D26" s="96"/>
      <c r="E26" s="97">
        <f>+E34</f>
        <v>230000</v>
      </c>
      <c r="F26" s="51"/>
      <c r="G26" s="228"/>
    </row>
    <row r="27" spans="1:6" ht="16.5" thickBot="1">
      <c r="A27" s="28"/>
      <c r="B27" s="118" t="s">
        <v>9</v>
      </c>
      <c r="C27" s="123">
        <f>C24+C25+C26</f>
        <v>149507889.08000004</v>
      </c>
      <c r="D27" s="95"/>
      <c r="E27" s="98">
        <f>E24+E25+E26</f>
        <v>22520510.32</v>
      </c>
      <c r="F27" s="51"/>
    </row>
    <row r="28" spans="1:6" ht="15.75" thickTop="1">
      <c r="A28" s="28"/>
      <c r="B28" s="107"/>
      <c r="C28" s="51"/>
      <c r="D28" s="93"/>
      <c r="E28" s="93"/>
      <c r="F28" s="51"/>
    </row>
    <row r="29" spans="1:6" ht="15.75">
      <c r="A29" s="28"/>
      <c r="B29" s="118" t="s">
        <v>59</v>
      </c>
      <c r="C29" s="51"/>
      <c r="D29" s="93"/>
      <c r="E29" s="93"/>
      <c r="F29" s="51"/>
    </row>
    <row r="30" spans="1:6" ht="15">
      <c r="A30" s="28"/>
      <c r="B30" s="107" t="s">
        <v>10</v>
      </c>
      <c r="C30" s="182">
        <v>200000</v>
      </c>
      <c r="D30" s="99"/>
      <c r="E30" s="99">
        <v>200000</v>
      </c>
      <c r="F30" s="51"/>
    </row>
    <row r="31" spans="1:6" ht="15">
      <c r="A31" s="28"/>
      <c r="B31" s="107" t="s">
        <v>240</v>
      </c>
      <c r="C31" s="182">
        <v>30000</v>
      </c>
      <c r="D31" s="99"/>
      <c r="E31" s="99">
        <v>30000</v>
      </c>
      <c r="F31" s="51"/>
    </row>
    <row r="32" spans="1:6" ht="15">
      <c r="A32" s="28"/>
      <c r="B32" s="107" t="s">
        <v>226</v>
      </c>
      <c r="C32" s="182">
        <v>15000</v>
      </c>
      <c r="D32" s="99"/>
      <c r="E32" s="99"/>
      <c r="F32" s="51"/>
    </row>
    <row r="33" spans="1:6" ht="15.75" thickBot="1">
      <c r="A33" s="28"/>
      <c r="B33" s="107" t="s">
        <v>227</v>
      </c>
      <c r="C33" s="182">
        <v>30000</v>
      </c>
      <c r="D33" s="99"/>
      <c r="E33" s="99"/>
      <c r="F33" s="51"/>
    </row>
    <row r="34" spans="1:6" ht="16.5" thickBot="1">
      <c r="A34" s="28"/>
      <c r="B34" s="118" t="s">
        <v>11</v>
      </c>
      <c r="C34" s="123">
        <f>SUM(C30:C33)</f>
        <v>275000</v>
      </c>
      <c r="D34" s="95"/>
      <c r="E34" s="98">
        <f>SUM(E30:E31)</f>
        <v>230000</v>
      </c>
      <c r="F34" s="51"/>
    </row>
    <row r="35" spans="1:6" ht="17.25" thickBot="1" thickTop="1">
      <c r="A35" s="28"/>
      <c r="B35" s="100"/>
      <c r="C35" s="145"/>
      <c r="D35" s="116"/>
      <c r="E35" s="101"/>
      <c r="F35" s="51"/>
    </row>
    <row r="36" spans="1:6" ht="15.75">
      <c r="A36" s="28"/>
      <c r="B36" s="51"/>
      <c r="C36" s="102"/>
      <c r="D36" s="102"/>
      <c r="E36" s="51"/>
      <c r="F36" s="51"/>
    </row>
    <row r="37" spans="1:6" ht="22.5" customHeight="1" thickBot="1">
      <c r="A37" s="28"/>
      <c r="B37" s="21" t="s">
        <v>24</v>
      </c>
      <c r="C37" s="126"/>
      <c r="D37" s="126"/>
      <c r="E37" s="126"/>
      <c r="F37" s="51"/>
    </row>
    <row r="38" spans="1:6" ht="18.75" thickBot="1">
      <c r="A38" s="28"/>
      <c r="B38" s="103" t="s">
        <v>76</v>
      </c>
      <c r="C38" s="127">
        <v>2021</v>
      </c>
      <c r="D38" s="156"/>
      <c r="E38" s="104">
        <v>2018</v>
      </c>
      <c r="F38" s="51"/>
    </row>
    <row r="39" spans="1:6" ht="45">
      <c r="A39" s="28"/>
      <c r="B39" s="90" t="s">
        <v>201</v>
      </c>
      <c r="C39" s="105"/>
      <c r="D39" s="106"/>
      <c r="E39" s="106"/>
      <c r="F39" s="51"/>
    </row>
    <row r="40" spans="1:6" ht="16.5" thickBot="1">
      <c r="A40" s="28"/>
      <c r="B40" s="90"/>
      <c r="C40" s="24"/>
      <c r="D40" s="130"/>
      <c r="E40" s="104">
        <v>2018</v>
      </c>
      <c r="F40" s="51"/>
    </row>
    <row r="41" spans="1:6" ht="15.75" thickBot="1">
      <c r="A41" s="28"/>
      <c r="B41" s="107" t="s">
        <v>224</v>
      </c>
      <c r="C41" s="207">
        <v>891284.31</v>
      </c>
      <c r="D41" s="106"/>
      <c r="E41" s="106">
        <v>448268.37</v>
      </c>
      <c r="F41" s="51"/>
    </row>
    <row r="42" spans="1:6" ht="15.75" hidden="1" thickBot="1">
      <c r="A42" s="28"/>
      <c r="B42" s="107" t="s">
        <v>13</v>
      </c>
      <c r="C42" s="163">
        <v>0</v>
      </c>
      <c r="D42" s="106"/>
      <c r="E42" s="108">
        <v>0</v>
      </c>
      <c r="F42" s="51"/>
    </row>
    <row r="43" spans="1:6" ht="16.5" thickBot="1">
      <c r="A43" s="28"/>
      <c r="B43" s="109" t="s">
        <v>14</v>
      </c>
      <c r="C43" s="168">
        <f>SUM(C41)</f>
        <v>891284.31</v>
      </c>
      <c r="D43" s="121"/>
      <c r="E43" s="110">
        <f>SUM(E39:E42)</f>
        <v>450286.37</v>
      </c>
      <c r="F43" s="51"/>
    </row>
    <row r="44" spans="1:6" ht="16.5" thickBot="1" thickTop="1">
      <c r="A44" s="28"/>
      <c r="B44" s="100"/>
      <c r="C44" s="126"/>
      <c r="D44" s="101"/>
      <c r="E44" s="101"/>
      <c r="F44" s="51"/>
    </row>
    <row r="45" spans="1:6" ht="15.75" thickBot="1">
      <c r="A45" s="28"/>
      <c r="B45" s="51"/>
      <c r="C45" s="51"/>
      <c r="D45" s="51"/>
      <c r="E45" s="126"/>
      <c r="F45" s="51"/>
    </row>
    <row r="46" spans="1:6" ht="17.25" customHeight="1" thickBot="1">
      <c r="A46" s="28"/>
      <c r="B46" s="21" t="s">
        <v>41</v>
      </c>
      <c r="C46" s="126"/>
      <c r="D46" s="126"/>
      <c r="E46" s="126"/>
      <c r="F46" s="51"/>
    </row>
    <row r="47" spans="1:6" ht="18.75" thickBot="1">
      <c r="A47" s="28"/>
      <c r="B47" s="103" t="s">
        <v>77</v>
      </c>
      <c r="C47" s="127">
        <v>2021</v>
      </c>
      <c r="D47" s="156"/>
      <c r="E47" s="104">
        <v>2017</v>
      </c>
      <c r="F47" s="51"/>
    </row>
    <row r="48" spans="1:6" ht="43.5" customHeight="1">
      <c r="A48" s="28"/>
      <c r="B48" s="90" t="s">
        <v>63</v>
      </c>
      <c r="C48" s="51"/>
      <c r="D48" s="111"/>
      <c r="E48" s="111"/>
      <c r="F48" s="51"/>
    </row>
    <row r="49" spans="1:6" ht="18.75" customHeight="1" thickBot="1">
      <c r="A49" s="28"/>
      <c r="B49" s="107" t="s">
        <v>62</v>
      </c>
      <c r="C49" s="225">
        <v>0</v>
      </c>
      <c r="D49" s="113"/>
      <c r="E49" s="112">
        <v>7340.56</v>
      </c>
      <c r="F49" s="51"/>
    </row>
    <row r="50" spans="1:6" ht="11.25" customHeight="1">
      <c r="A50" s="28"/>
      <c r="B50" s="107"/>
      <c r="C50" s="41"/>
      <c r="D50" s="113"/>
      <c r="E50" s="113"/>
      <c r="F50" s="51"/>
    </row>
    <row r="51" spans="1:6" ht="15">
      <c r="A51" s="28"/>
      <c r="B51" s="107" t="s">
        <v>215</v>
      </c>
      <c r="C51" s="41">
        <v>31026.28</v>
      </c>
      <c r="D51" s="113"/>
      <c r="E51" s="113"/>
      <c r="F51" s="51"/>
    </row>
    <row r="52" spans="1:6" ht="15">
      <c r="A52" s="28"/>
      <c r="B52" s="107" t="s">
        <v>261</v>
      </c>
      <c r="C52" s="41">
        <v>3191829.09</v>
      </c>
      <c r="D52" s="113"/>
      <c r="E52" s="113"/>
      <c r="F52" s="51"/>
    </row>
    <row r="53" spans="1:8" ht="15.75" thickBot="1">
      <c r="A53" s="28"/>
      <c r="B53" s="107" t="s">
        <v>244</v>
      </c>
      <c r="C53" s="41">
        <v>1625900</v>
      </c>
      <c r="D53" s="113"/>
      <c r="E53" s="112">
        <v>956100</v>
      </c>
      <c r="F53" s="51"/>
      <c r="G53" s="229"/>
      <c r="H53" s="28"/>
    </row>
    <row r="54" spans="1:6" ht="16.5" thickBot="1">
      <c r="A54" s="28"/>
      <c r="B54" s="109" t="s">
        <v>15</v>
      </c>
      <c r="C54" s="226">
        <f>SUM(C51:C53)</f>
        <v>4848755.369999999</v>
      </c>
      <c r="D54" s="115"/>
      <c r="E54" s="114">
        <f>SUM(E53)</f>
        <v>956100</v>
      </c>
      <c r="F54" s="51"/>
    </row>
    <row r="55" spans="1:6" ht="12.75" customHeight="1" thickTop="1">
      <c r="A55" s="28"/>
      <c r="B55" s="109"/>
      <c r="C55" s="42"/>
      <c r="D55" s="115"/>
      <c r="E55" s="115"/>
      <c r="F55" s="51"/>
    </row>
    <row r="56" spans="1:6" ht="16.5" thickBot="1">
      <c r="A56" s="28"/>
      <c r="B56" s="109" t="s">
        <v>91</v>
      </c>
      <c r="C56" s="123">
        <f>+C54+C49</f>
        <v>4848755.369999999</v>
      </c>
      <c r="D56" s="121"/>
      <c r="E56" s="116">
        <f>+E54+E49</f>
        <v>963440.56</v>
      </c>
      <c r="F56" s="51"/>
    </row>
    <row r="57" spans="1:6" ht="6.75" customHeight="1" thickBot="1" thickTop="1">
      <c r="A57" s="28"/>
      <c r="B57" s="100"/>
      <c r="C57" s="126"/>
      <c r="D57" s="101"/>
      <c r="E57" s="49"/>
      <c r="F57" s="51"/>
    </row>
    <row r="58" spans="1:6" ht="15">
      <c r="A58" s="28"/>
      <c r="B58" s="51"/>
      <c r="C58" s="51"/>
      <c r="D58" s="51"/>
      <c r="E58" s="49"/>
      <c r="F58" s="51"/>
    </row>
    <row r="59" spans="1:6" ht="15">
      <c r="A59" s="28"/>
      <c r="B59" s="51"/>
      <c r="C59" s="51"/>
      <c r="D59" s="51"/>
      <c r="E59" s="49"/>
      <c r="F59" s="51"/>
    </row>
    <row r="60" spans="1:6" ht="15">
      <c r="A60" s="28"/>
      <c r="B60" s="51"/>
      <c r="C60" s="51"/>
      <c r="D60" s="51"/>
      <c r="E60" s="49"/>
      <c r="F60" s="51"/>
    </row>
    <row r="61" spans="1:6" ht="15">
      <c r="A61" s="28"/>
      <c r="B61" s="51"/>
      <c r="C61" s="51"/>
      <c r="D61" s="51"/>
      <c r="E61" s="49"/>
      <c r="F61" s="51"/>
    </row>
    <row r="62" spans="1:6" ht="15">
      <c r="A62" s="28"/>
      <c r="B62" s="51"/>
      <c r="C62" s="51"/>
      <c r="D62" s="51"/>
      <c r="E62" s="49"/>
      <c r="F62" s="51"/>
    </row>
    <row r="63" spans="1:6" ht="21" thickBot="1">
      <c r="A63" s="28"/>
      <c r="B63" s="21" t="s">
        <v>26</v>
      </c>
      <c r="C63" s="126"/>
      <c r="D63" s="126"/>
      <c r="E63" s="154"/>
      <c r="F63" s="51"/>
    </row>
    <row r="64" spans="1:6" ht="18.75" thickBot="1">
      <c r="A64" s="28"/>
      <c r="B64" s="103" t="s">
        <v>83</v>
      </c>
      <c r="C64" s="23">
        <v>2021</v>
      </c>
      <c r="D64" s="156"/>
      <c r="E64" s="104">
        <v>2017</v>
      </c>
      <c r="F64" s="51"/>
    </row>
    <row r="65" spans="1:6" ht="45">
      <c r="A65" s="28"/>
      <c r="B65" s="90" t="s">
        <v>198</v>
      </c>
      <c r="C65" s="51"/>
      <c r="D65" s="111"/>
      <c r="E65" s="117"/>
      <c r="F65" s="51"/>
    </row>
    <row r="66" spans="1:6" ht="15">
      <c r="A66" s="28"/>
      <c r="B66" s="90"/>
      <c r="C66" s="51"/>
      <c r="D66" s="111"/>
      <c r="E66" s="117"/>
      <c r="F66" s="51"/>
    </row>
    <row r="67" spans="1:6" ht="15">
      <c r="A67" s="28"/>
      <c r="B67" s="107" t="s">
        <v>50</v>
      </c>
      <c r="C67" s="49">
        <v>1217657455.54</v>
      </c>
      <c r="D67" s="117"/>
      <c r="E67" s="117">
        <v>546889199.99</v>
      </c>
      <c r="F67" s="49"/>
    </row>
    <row r="68" spans="1:6" ht="15">
      <c r="A68" s="28"/>
      <c r="B68" s="107" t="s">
        <v>74</v>
      </c>
      <c r="C68" s="49">
        <v>1019621.47</v>
      </c>
      <c r="D68" s="117"/>
      <c r="E68" s="117">
        <v>0</v>
      </c>
      <c r="F68" s="49"/>
    </row>
    <row r="69" spans="1:6" ht="15">
      <c r="A69" s="28"/>
      <c r="B69" s="107" t="s">
        <v>241</v>
      </c>
      <c r="C69" s="41">
        <v>107609816.43</v>
      </c>
      <c r="D69" s="117"/>
      <c r="E69" s="117"/>
      <c r="F69" s="49"/>
    </row>
    <row r="70" spans="1:6" ht="15.75">
      <c r="A70" s="28"/>
      <c r="B70" s="118" t="s">
        <v>16</v>
      </c>
      <c r="C70" s="224">
        <v>-797951454.31</v>
      </c>
      <c r="D70" s="131"/>
      <c r="E70" s="119">
        <v>-393109950.37</v>
      </c>
      <c r="F70" s="49"/>
    </row>
    <row r="71" spans="1:6" ht="16.5" thickBot="1">
      <c r="A71" s="28"/>
      <c r="B71" s="109" t="s">
        <v>85</v>
      </c>
      <c r="C71" s="211">
        <f>SUM(C67:C70)</f>
        <v>528335439.1300001</v>
      </c>
      <c r="D71" s="121"/>
      <c r="E71" s="120">
        <f>SUM(E67:E70)</f>
        <v>153779249.62</v>
      </c>
      <c r="F71" s="49"/>
    </row>
    <row r="72" spans="1:6" ht="11.25" customHeight="1">
      <c r="A72" s="28"/>
      <c r="B72" s="109"/>
      <c r="C72" s="102"/>
      <c r="D72" s="121"/>
      <c r="E72" s="121"/>
      <c r="F72" s="102"/>
    </row>
    <row r="73" spans="1:6" ht="15.75" hidden="1">
      <c r="A73" s="28"/>
      <c r="B73" s="109" t="s">
        <v>126</v>
      </c>
      <c r="C73" s="102"/>
      <c r="D73" s="121"/>
      <c r="E73" s="121"/>
      <c r="F73" s="49"/>
    </row>
    <row r="74" spans="1:6" ht="15.75" hidden="1">
      <c r="A74" s="28"/>
      <c r="B74" s="109" t="s">
        <v>124</v>
      </c>
      <c r="C74" s="102"/>
      <c r="D74" s="121"/>
      <c r="E74" s="121"/>
      <c r="F74" s="49"/>
    </row>
    <row r="75" spans="1:6" ht="15.75" hidden="1">
      <c r="A75" s="28"/>
      <c r="B75" s="109" t="s">
        <v>125</v>
      </c>
      <c r="C75" s="102"/>
      <c r="D75" s="121"/>
      <c r="E75" s="121"/>
      <c r="F75" s="49"/>
    </row>
    <row r="76" spans="1:6" ht="104.25" customHeight="1">
      <c r="A76" s="28"/>
      <c r="B76" s="184" t="s">
        <v>140</v>
      </c>
      <c r="C76" s="51"/>
      <c r="D76" s="111"/>
      <c r="E76" s="117"/>
      <c r="F76" s="49"/>
    </row>
    <row r="77" spans="1:6" ht="15">
      <c r="A77" s="28" t="s">
        <v>154</v>
      </c>
      <c r="B77" s="107" t="s">
        <v>228</v>
      </c>
      <c r="C77" s="49">
        <v>102156800</v>
      </c>
      <c r="D77" s="117"/>
      <c r="E77" s="117">
        <v>22000000</v>
      </c>
      <c r="F77" s="49"/>
    </row>
    <row r="78" spans="1:6" ht="15">
      <c r="A78" s="28"/>
      <c r="B78" s="107" t="s">
        <v>51</v>
      </c>
      <c r="C78" s="49"/>
      <c r="D78" s="117"/>
      <c r="E78" s="117"/>
      <c r="F78" s="49"/>
    </row>
    <row r="79" spans="1:6" ht="15.75">
      <c r="A79" s="28" t="s">
        <v>155</v>
      </c>
      <c r="B79" s="107" t="s">
        <v>49</v>
      </c>
      <c r="C79" s="49">
        <v>75425523.24</v>
      </c>
      <c r="D79" s="117"/>
      <c r="E79" s="117">
        <v>57128297.53</v>
      </c>
      <c r="F79" s="102"/>
    </row>
    <row r="80" spans="1:6" ht="15.75">
      <c r="A80" s="28"/>
      <c r="B80" s="107" t="s">
        <v>209</v>
      </c>
      <c r="C80" s="49">
        <v>0</v>
      </c>
      <c r="D80" s="117"/>
      <c r="E80" s="117"/>
      <c r="F80" s="102"/>
    </row>
    <row r="81" spans="1:6" ht="15.75">
      <c r="A81" s="28"/>
      <c r="B81" s="118" t="s">
        <v>141</v>
      </c>
      <c r="C81" s="224">
        <v>-8227436.5</v>
      </c>
      <c r="D81" s="131"/>
      <c r="E81" s="119">
        <v>-3626246.68</v>
      </c>
      <c r="F81" s="49"/>
    </row>
    <row r="82" spans="1:6" ht="16.5" thickBot="1">
      <c r="A82" s="28"/>
      <c r="B82" s="109" t="s">
        <v>85</v>
      </c>
      <c r="C82" s="211">
        <f>+C77+C79+C80+C81</f>
        <v>169354886.74</v>
      </c>
      <c r="D82" s="121"/>
      <c r="E82" s="120">
        <f>SUM(E77:E81)</f>
        <v>75502050.85</v>
      </c>
      <c r="F82" s="102"/>
    </row>
    <row r="83" spans="1:6" ht="16.5" hidden="1" thickBot="1">
      <c r="A83" s="28"/>
      <c r="B83" s="122" t="s">
        <v>86</v>
      </c>
      <c r="C83" s="102"/>
      <c r="D83" s="121"/>
      <c r="E83" s="121"/>
      <c r="F83" s="102"/>
    </row>
    <row r="84" spans="1:6" ht="15.75">
      <c r="A84" s="28"/>
      <c r="B84" s="118"/>
      <c r="C84" s="102"/>
      <c r="D84" s="121"/>
      <c r="E84" s="121"/>
      <c r="F84" s="102"/>
    </row>
    <row r="85" spans="1:6" ht="16.5" thickBot="1">
      <c r="A85" s="28"/>
      <c r="B85" s="118" t="s">
        <v>84</v>
      </c>
      <c r="C85" s="123">
        <f>+C71+C82</f>
        <v>697690325.8700001</v>
      </c>
      <c r="D85" s="121"/>
      <c r="E85" s="124">
        <f>+E71+E82</f>
        <v>229281300.47</v>
      </c>
      <c r="F85" s="125"/>
    </row>
    <row r="86" spans="1:6" ht="17.25" thickBot="1" thickTop="1">
      <c r="A86" s="28"/>
      <c r="B86" s="122"/>
      <c r="C86" s="126"/>
      <c r="D86" s="101"/>
      <c r="E86" s="101"/>
      <c r="F86" s="49"/>
    </row>
    <row r="87" spans="1:7" ht="15">
      <c r="A87" s="28"/>
      <c r="B87" s="51"/>
      <c r="C87" s="49"/>
      <c r="D87" s="51"/>
      <c r="E87" s="51"/>
      <c r="F87" s="49"/>
      <c r="G87" s="230"/>
    </row>
    <row r="88" spans="1:7" ht="15">
      <c r="A88" s="28"/>
      <c r="B88" s="51"/>
      <c r="C88" s="49"/>
      <c r="D88" s="51"/>
      <c r="E88" s="51"/>
      <c r="F88" s="49"/>
      <c r="G88" s="230"/>
    </row>
    <row r="89" spans="1:6" ht="18" customHeight="1">
      <c r="A89" s="28"/>
      <c r="B89" s="245" t="s">
        <v>17</v>
      </c>
      <c r="C89" s="245"/>
      <c r="D89" s="245"/>
      <c r="E89" s="245"/>
      <c r="F89" s="102"/>
    </row>
    <row r="90" spans="1:6" ht="9.75" customHeight="1">
      <c r="A90" s="28"/>
      <c r="B90" s="199"/>
      <c r="C90" s="199"/>
      <c r="D90" s="199"/>
      <c r="E90" s="199"/>
      <c r="F90" s="102"/>
    </row>
    <row r="91" spans="1:6" ht="18" customHeight="1" thickBot="1">
      <c r="A91" s="28"/>
      <c r="B91" s="21" t="s">
        <v>29</v>
      </c>
      <c r="C91" s="51"/>
      <c r="D91" s="51"/>
      <c r="E91" s="28"/>
      <c r="F91" s="51"/>
    </row>
    <row r="92" spans="1:6" ht="18.75" thickBot="1">
      <c r="A92" s="28"/>
      <c r="B92" s="103" t="s">
        <v>87</v>
      </c>
      <c r="C92" s="127">
        <v>2021</v>
      </c>
      <c r="D92" s="156"/>
      <c r="E92" s="128">
        <v>2017</v>
      </c>
      <c r="F92" s="49"/>
    </row>
    <row r="93" spans="1:6" ht="60">
      <c r="A93" s="28"/>
      <c r="B93" s="90" t="s">
        <v>52</v>
      </c>
      <c r="C93" s="51"/>
      <c r="D93" s="111"/>
      <c r="E93" s="111"/>
      <c r="F93" s="51"/>
    </row>
    <row r="94" spans="1:6" ht="15">
      <c r="A94" s="28"/>
      <c r="B94" s="107" t="s">
        <v>18</v>
      </c>
      <c r="C94" s="163">
        <v>7727489.65</v>
      </c>
      <c r="D94" s="106"/>
      <c r="E94" s="106">
        <v>1232377.54</v>
      </c>
      <c r="F94" s="49"/>
    </row>
    <row r="95" spans="1:7" ht="16.5" thickBot="1">
      <c r="A95" s="28"/>
      <c r="B95" s="118" t="s">
        <v>19</v>
      </c>
      <c r="C95" s="168">
        <f>SUM(C94:C94)</f>
        <v>7727489.65</v>
      </c>
      <c r="D95" s="121"/>
      <c r="E95" s="129">
        <f>SUM(E94:E94)</f>
        <v>1232377.54</v>
      </c>
      <c r="F95" s="49"/>
      <c r="G95" s="230"/>
    </row>
    <row r="96" spans="1:7" ht="11.25" customHeight="1" thickTop="1">
      <c r="A96" s="28"/>
      <c r="B96" s="118"/>
      <c r="C96" s="102"/>
      <c r="D96" s="121"/>
      <c r="E96" s="121"/>
      <c r="F96" s="49"/>
      <c r="G96" s="230"/>
    </row>
    <row r="97" spans="1:6" ht="18">
      <c r="A97" s="28"/>
      <c r="B97" s="202" t="s">
        <v>43</v>
      </c>
      <c r="C97" s="24"/>
      <c r="D97" s="130"/>
      <c r="E97" s="130"/>
      <c r="F97" s="125"/>
    </row>
    <row r="98" spans="1:6" ht="30">
      <c r="A98" s="28"/>
      <c r="B98" s="90" t="s">
        <v>21</v>
      </c>
      <c r="C98" s="51"/>
      <c r="D98" s="111"/>
      <c r="E98" s="117"/>
      <c r="F98" s="125"/>
    </row>
    <row r="99" spans="1:6" ht="15">
      <c r="A99" s="28"/>
      <c r="B99" s="107" t="s">
        <v>142</v>
      </c>
      <c r="C99" s="164">
        <v>542839.19</v>
      </c>
      <c r="D99" s="111"/>
      <c r="E99" s="117"/>
      <c r="F99" s="125"/>
    </row>
    <row r="100" spans="1:6" ht="15">
      <c r="A100" s="28" t="s">
        <v>156</v>
      </c>
      <c r="B100" s="90" t="s">
        <v>211</v>
      </c>
      <c r="C100" s="180">
        <v>19839647.6</v>
      </c>
      <c r="D100" s="131"/>
      <c r="E100" s="131">
        <v>890084.83</v>
      </c>
      <c r="F100" s="49"/>
    </row>
    <row r="101" spans="1:6" ht="15.75" hidden="1">
      <c r="A101" s="28"/>
      <c r="B101" s="118" t="s">
        <v>38</v>
      </c>
      <c r="C101" s="163"/>
      <c r="D101" s="131"/>
      <c r="E101" s="131"/>
      <c r="F101" s="51"/>
    </row>
    <row r="102" spans="1:6" ht="15" hidden="1">
      <c r="A102" s="28"/>
      <c r="B102" s="107" t="s">
        <v>37</v>
      </c>
      <c r="C102" s="163"/>
      <c r="D102" s="131"/>
      <c r="E102" s="131">
        <v>0</v>
      </c>
      <c r="F102" s="51"/>
    </row>
    <row r="103" spans="1:6" ht="15" hidden="1">
      <c r="A103" s="28"/>
      <c r="B103" s="107" t="s">
        <v>40</v>
      </c>
      <c r="C103" s="163"/>
      <c r="D103" s="131"/>
      <c r="E103" s="131">
        <v>0</v>
      </c>
      <c r="F103" s="51"/>
    </row>
    <row r="104" spans="1:6" ht="15" hidden="1">
      <c r="A104" s="28"/>
      <c r="B104" s="107" t="s">
        <v>39</v>
      </c>
      <c r="C104" s="163"/>
      <c r="D104" s="131"/>
      <c r="E104" s="131">
        <v>0</v>
      </c>
      <c r="F104" s="51"/>
    </row>
    <row r="105" spans="1:6" ht="16.5" thickBot="1">
      <c r="A105" s="28"/>
      <c r="B105" s="203" t="s">
        <v>22</v>
      </c>
      <c r="C105" s="168">
        <f>+C100+C99</f>
        <v>20382486.790000003</v>
      </c>
      <c r="D105" s="134"/>
      <c r="E105" s="133">
        <f>SUM(E100:E100)</f>
        <v>890084.83</v>
      </c>
      <c r="F105" s="51"/>
    </row>
    <row r="106" spans="1:6" ht="12" customHeight="1" thickTop="1">
      <c r="A106" s="28"/>
      <c r="B106" s="203"/>
      <c r="C106" s="132"/>
      <c r="D106" s="134"/>
      <c r="E106" s="134"/>
      <c r="F106" s="51"/>
    </row>
    <row r="107" spans="1:6" ht="16.5" thickBot="1">
      <c r="A107" s="28"/>
      <c r="B107" s="118" t="s">
        <v>90</v>
      </c>
      <c r="C107" s="166">
        <f>+C95+C105</f>
        <v>28109976.440000005</v>
      </c>
      <c r="D107" s="134"/>
      <c r="E107" s="124">
        <f>+E95+E105</f>
        <v>2122462.37</v>
      </c>
      <c r="F107" s="51"/>
    </row>
    <row r="108" spans="1:6" ht="9" customHeight="1" thickBot="1" thickTop="1">
      <c r="A108" s="28"/>
      <c r="B108" s="100"/>
      <c r="C108" s="126"/>
      <c r="D108" s="101"/>
      <c r="E108" s="135"/>
      <c r="F108" s="51"/>
    </row>
    <row r="109" spans="1:6" ht="9" customHeight="1">
      <c r="A109" s="28"/>
      <c r="B109" s="51"/>
      <c r="C109" s="51"/>
      <c r="D109" s="51"/>
      <c r="E109" s="49"/>
      <c r="F109" s="51"/>
    </row>
    <row r="110" spans="1:6" ht="9" customHeight="1">
      <c r="A110" s="28"/>
      <c r="B110" s="51"/>
      <c r="C110" s="51"/>
      <c r="D110" s="51"/>
      <c r="E110" s="49"/>
      <c r="F110" s="51"/>
    </row>
    <row r="111" spans="1:6" ht="11.25" customHeight="1">
      <c r="A111" s="28"/>
      <c r="B111" s="51"/>
      <c r="C111" s="51"/>
      <c r="D111" s="51"/>
      <c r="E111" s="49"/>
      <c r="F111" s="51"/>
    </row>
    <row r="112" spans="1:6" ht="17.25" customHeight="1" thickBot="1">
      <c r="A112" s="28"/>
      <c r="B112" s="25" t="s">
        <v>30</v>
      </c>
      <c r="C112" s="51"/>
      <c r="D112" s="51"/>
      <c r="E112" s="28"/>
      <c r="F112" s="51"/>
    </row>
    <row r="113" spans="1:6" ht="18.75" thickBot="1">
      <c r="A113" s="28"/>
      <c r="B113" s="103" t="s">
        <v>88</v>
      </c>
      <c r="C113" s="127">
        <v>2021</v>
      </c>
      <c r="D113" s="156"/>
      <c r="E113" s="128">
        <v>2017</v>
      </c>
      <c r="F113" s="51"/>
    </row>
    <row r="114" spans="1:6" ht="60">
      <c r="A114" s="28"/>
      <c r="B114" s="90" t="s">
        <v>143</v>
      </c>
      <c r="C114" s="51"/>
      <c r="D114" s="111"/>
      <c r="E114" s="111"/>
      <c r="F114" s="51"/>
    </row>
    <row r="115" spans="1:6" ht="9.75" customHeight="1">
      <c r="A115" s="28"/>
      <c r="B115" s="90"/>
      <c r="C115" s="51"/>
      <c r="D115" s="111"/>
      <c r="E115" s="111"/>
      <c r="F115" s="51"/>
    </row>
    <row r="116" spans="1:9" ht="15.75" thickBot="1">
      <c r="A116" s="28"/>
      <c r="B116" s="107" t="s">
        <v>53</v>
      </c>
      <c r="C116" s="169">
        <v>1033845.21</v>
      </c>
      <c r="D116" s="147"/>
      <c r="E116" s="137">
        <v>12298962.53</v>
      </c>
      <c r="F116" s="51"/>
      <c r="G116" s="196">
        <f>+C117+C107</f>
        <v>29143821.650000006</v>
      </c>
      <c r="H116" s="196">
        <v>29713026.26</v>
      </c>
      <c r="I116" s="195">
        <f>+H116-G116</f>
        <v>569204.6099999957</v>
      </c>
    </row>
    <row r="117" spans="1:6" ht="16.5" thickBot="1">
      <c r="A117" s="28"/>
      <c r="B117" s="118" t="s">
        <v>89</v>
      </c>
      <c r="C117" s="168">
        <f>SUM(C116:C116)</f>
        <v>1033845.21</v>
      </c>
      <c r="D117" s="121"/>
      <c r="E117" s="110">
        <f>SUM(E116:E116)</f>
        <v>12298962.53</v>
      </c>
      <c r="F117" s="51"/>
    </row>
    <row r="118" spans="1:6" ht="4.5" customHeight="1" thickBot="1" thickTop="1">
      <c r="A118" s="28"/>
      <c r="B118" s="100"/>
      <c r="C118" s="126"/>
      <c r="D118" s="101"/>
      <c r="E118" s="101"/>
      <c r="F118" s="51"/>
    </row>
    <row r="119" spans="1:6" ht="15">
      <c r="A119" s="28"/>
      <c r="B119" s="51"/>
      <c r="C119" s="51"/>
      <c r="D119" s="51"/>
      <c r="E119" s="49"/>
      <c r="F119" s="51"/>
    </row>
    <row r="120" spans="1:6" ht="15">
      <c r="A120" s="28"/>
      <c r="B120" s="51"/>
      <c r="C120" s="51"/>
      <c r="D120" s="51"/>
      <c r="E120" s="49"/>
      <c r="F120" s="51"/>
    </row>
    <row r="121" spans="1:6" ht="15">
      <c r="A121" s="28"/>
      <c r="B121" s="51"/>
      <c r="C121" s="51"/>
      <c r="D121" s="51"/>
      <c r="E121" s="49"/>
      <c r="F121" s="51"/>
    </row>
    <row r="122" spans="1:6" ht="15">
      <c r="A122" s="28"/>
      <c r="B122" s="51"/>
      <c r="C122" s="51"/>
      <c r="D122" s="51"/>
      <c r="E122" s="49"/>
      <c r="F122" s="51"/>
    </row>
    <row r="123" spans="1:6" ht="20.25">
      <c r="A123" s="28"/>
      <c r="B123" s="245" t="s">
        <v>48</v>
      </c>
      <c r="C123" s="245"/>
      <c r="D123" s="245"/>
      <c r="E123" s="245"/>
      <c r="F123" s="51"/>
    </row>
    <row r="124" spans="1:6" ht="20.25">
      <c r="A124" s="28"/>
      <c r="B124" s="199"/>
      <c r="C124" s="199"/>
      <c r="D124" s="199"/>
      <c r="E124" s="199"/>
      <c r="F124" s="51"/>
    </row>
    <row r="125" spans="1:6" ht="21" thickBot="1">
      <c r="A125" s="28"/>
      <c r="B125" s="21" t="s">
        <v>31</v>
      </c>
      <c r="C125" s="51"/>
      <c r="D125" s="51"/>
      <c r="E125" s="28"/>
      <c r="F125" s="51"/>
    </row>
    <row r="126" spans="1:6" ht="18.75" thickBot="1">
      <c r="A126" s="28"/>
      <c r="B126" s="103" t="s">
        <v>92</v>
      </c>
      <c r="C126" s="127">
        <v>2021</v>
      </c>
      <c r="D126" s="156"/>
      <c r="E126" s="128">
        <v>2017</v>
      </c>
      <c r="F126" s="51"/>
    </row>
    <row r="127" spans="1:6" ht="90">
      <c r="A127" s="28"/>
      <c r="B127" s="90" t="s">
        <v>239</v>
      </c>
      <c r="C127" s="51"/>
      <c r="D127" s="111"/>
      <c r="E127" s="111"/>
      <c r="F127" s="51"/>
    </row>
    <row r="128" spans="1:6" ht="15.75">
      <c r="A128" s="28"/>
      <c r="B128" s="107" t="s">
        <v>128</v>
      </c>
      <c r="C128" s="165">
        <f>25481444.1+54623341.18</f>
        <v>80104785.28</v>
      </c>
      <c r="D128" s="160"/>
      <c r="E128" s="138">
        <f>25481444.1+54623341.18</f>
        <v>80104785.28</v>
      </c>
      <c r="F128" s="51"/>
    </row>
    <row r="129" spans="1:6" ht="12" customHeight="1">
      <c r="A129" s="28"/>
      <c r="B129" s="107"/>
      <c r="C129" s="163"/>
      <c r="D129" s="106"/>
      <c r="E129" s="106"/>
      <c r="F129" s="51"/>
    </row>
    <row r="130" spans="1:6" ht="15.75">
      <c r="A130" s="28"/>
      <c r="B130" s="107" t="s">
        <v>54</v>
      </c>
      <c r="C130" s="165">
        <v>0</v>
      </c>
      <c r="D130" s="117"/>
      <c r="E130" s="138">
        <v>0</v>
      </c>
      <c r="F130" s="51"/>
    </row>
    <row r="131" spans="1:6" ht="15">
      <c r="A131" s="28"/>
      <c r="B131" s="107"/>
      <c r="C131" s="163"/>
      <c r="D131" s="117"/>
      <c r="E131" s="117"/>
      <c r="F131" s="51"/>
    </row>
    <row r="132" spans="1:6" ht="15.75">
      <c r="A132" s="28"/>
      <c r="B132" s="107" t="s">
        <v>199</v>
      </c>
      <c r="C132" s="165">
        <v>681146112.96</v>
      </c>
      <c r="D132" s="117"/>
      <c r="E132" s="139">
        <f>125583885.57-1425425.52</f>
        <v>124158460.05</v>
      </c>
      <c r="F132" s="140"/>
    </row>
    <row r="133" spans="1:6" ht="15">
      <c r="A133" s="28"/>
      <c r="B133" s="107"/>
      <c r="C133" s="163"/>
      <c r="D133" s="106"/>
      <c r="E133" s="106"/>
      <c r="F133" s="51"/>
    </row>
    <row r="134" spans="1:7" ht="16.5" thickBot="1">
      <c r="A134" s="28"/>
      <c r="B134" s="107" t="s">
        <v>55</v>
      </c>
      <c r="C134" s="175">
        <v>62543534.74</v>
      </c>
      <c r="D134" s="150"/>
      <c r="E134" s="141" t="e">
        <f>+'Rendimiento Financiero'!F31</f>
        <v>#REF!</v>
      </c>
      <c r="F134" s="140"/>
      <c r="G134" s="229"/>
    </row>
    <row r="135" spans="1:6" ht="16.5" thickBot="1">
      <c r="A135" s="28"/>
      <c r="B135" s="118" t="s">
        <v>61</v>
      </c>
      <c r="C135" s="168">
        <f>+C128+C130+C132+C134</f>
        <v>823794432.98</v>
      </c>
      <c r="D135" s="121"/>
      <c r="E135" s="110" t="e">
        <f>SUM(E128:E134)</f>
        <v>#REF!</v>
      </c>
      <c r="F135" s="51"/>
    </row>
    <row r="136" spans="1:6" ht="16.5" thickBot="1" thickTop="1">
      <c r="A136" s="28"/>
      <c r="B136" s="100"/>
      <c r="C136" s="126"/>
      <c r="D136" s="101"/>
      <c r="E136" s="101"/>
      <c r="F136" s="51"/>
    </row>
    <row r="137" spans="1:6" ht="15">
      <c r="A137" s="28"/>
      <c r="B137" s="51"/>
      <c r="C137" s="51"/>
      <c r="D137" s="51"/>
      <c r="E137" s="49"/>
      <c r="F137" s="51"/>
    </row>
    <row r="138" spans="1:6" ht="15">
      <c r="A138" s="28"/>
      <c r="B138" s="51"/>
      <c r="C138" s="51"/>
      <c r="D138" s="51"/>
      <c r="E138" s="49"/>
      <c r="F138" s="51"/>
    </row>
    <row r="139" spans="1:6" ht="20.25">
      <c r="A139" s="28"/>
      <c r="B139" s="245" t="s">
        <v>23</v>
      </c>
      <c r="C139" s="245"/>
      <c r="D139" s="245"/>
      <c r="E139" s="245"/>
      <c r="F139" s="51"/>
    </row>
    <row r="140" spans="1:6" ht="15">
      <c r="A140" s="28"/>
      <c r="B140" s="28"/>
      <c r="C140" s="48"/>
      <c r="D140" s="28"/>
      <c r="E140" s="28"/>
      <c r="F140" s="51"/>
    </row>
    <row r="141" spans="1:6" ht="21" thickBot="1">
      <c r="A141" s="28"/>
      <c r="B141" s="21" t="s">
        <v>34</v>
      </c>
      <c r="C141" s="51"/>
      <c r="D141" s="51"/>
      <c r="E141" s="51"/>
      <c r="F141" s="51"/>
    </row>
    <row r="142" spans="1:6" ht="18.75" thickBot="1">
      <c r="A142" s="28"/>
      <c r="B142" s="103" t="s">
        <v>202</v>
      </c>
      <c r="C142" s="127">
        <v>2021</v>
      </c>
      <c r="D142" s="156"/>
      <c r="E142" s="128">
        <v>2017</v>
      </c>
      <c r="F142" s="51"/>
    </row>
    <row r="143" spans="1:6" ht="60">
      <c r="A143" s="28"/>
      <c r="B143" s="181" t="s">
        <v>136</v>
      </c>
      <c r="C143" s="51"/>
      <c r="D143" s="111"/>
      <c r="E143" s="111"/>
      <c r="F143" s="51"/>
    </row>
    <row r="144" spans="1:6" ht="15.75">
      <c r="A144" s="28"/>
      <c r="B144" s="143"/>
      <c r="C144" s="102"/>
      <c r="D144" s="161"/>
      <c r="E144" s="121"/>
      <c r="F144" s="51"/>
    </row>
    <row r="145" spans="1:6" ht="16.5" thickBot="1">
      <c r="A145" s="28"/>
      <c r="B145" s="143" t="s">
        <v>144</v>
      </c>
      <c r="C145" s="166">
        <v>297300</v>
      </c>
      <c r="D145" s="117"/>
      <c r="E145" s="124">
        <v>2423940</v>
      </c>
      <c r="F145" s="51"/>
    </row>
    <row r="146" spans="1:6" ht="16.5" thickTop="1">
      <c r="A146" s="28"/>
      <c r="B146" s="143"/>
      <c r="C146" s="102"/>
      <c r="D146" s="117"/>
      <c r="E146" s="121"/>
      <c r="F146" s="51"/>
    </row>
    <row r="147" spans="1:6" ht="15.75" thickBot="1">
      <c r="A147" s="28"/>
      <c r="B147" s="100"/>
      <c r="C147" s="126"/>
      <c r="D147" s="101"/>
      <c r="E147" s="101"/>
      <c r="F147" s="51"/>
    </row>
    <row r="148" spans="1:6" ht="15">
      <c r="A148" s="28"/>
      <c r="B148" s="28"/>
      <c r="C148" s="48"/>
      <c r="D148" s="28"/>
      <c r="E148" s="28"/>
      <c r="F148" s="51"/>
    </row>
    <row r="149" spans="1:6" ht="26.25" customHeight="1" thickBot="1">
      <c r="A149" s="28"/>
      <c r="B149" s="21" t="s">
        <v>47</v>
      </c>
      <c r="C149" s="28"/>
      <c r="D149" s="28"/>
      <c r="E149" s="28"/>
      <c r="F149" s="51"/>
    </row>
    <row r="150" spans="1:6" ht="18.75" thickBot="1">
      <c r="A150" s="28"/>
      <c r="B150" s="103" t="s">
        <v>93</v>
      </c>
      <c r="C150" s="127">
        <v>2021</v>
      </c>
      <c r="D150" s="156"/>
      <c r="E150" s="128">
        <v>2017</v>
      </c>
      <c r="F150" s="51"/>
    </row>
    <row r="151" spans="1:6" ht="55.5" customHeight="1">
      <c r="A151" s="28"/>
      <c r="B151" s="90" t="s">
        <v>134</v>
      </c>
      <c r="C151" s="51"/>
      <c r="D151" s="111"/>
      <c r="E151" s="111"/>
      <c r="F151" s="51"/>
    </row>
    <row r="152" spans="1:8" ht="15">
      <c r="A152" s="28" t="s">
        <v>157</v>
      </c>
      <c r="B152" s="90" t="s">
        <v>231</v>
      </c>
      <c r="C152" s="164">
        <v>100437791.62</v>
      </c>
      <c r="D152" s="162"/>
      <c r="E152" s="131">
        <f>40957654.16*12+0.2</f>
        <v>491491850.11999995</v>
      </c>
      <c r="F152" s="51"/>
      <c r="G152" s="196">
        <v>103616887.5</v>
      </c>
      <c r="H152" s="196"/>
    </row>
    <row r="153" spans="1:8" ht="15.75" thickBot="1">
      <c r="A153" s="28" t="s">
        <v>229</v>
      </c>
      <c r="B153" s="90" t="s">
        <v>230</v>
      </c>
      <c r="C153" s="164">
        <v>103616887.5</v>
      </c>
      <c r="D153" s="162"/>
      <c r="E153" s="131">
        <f>+(14640324.17+8000000)*12+24760580+6948745.74+10856396.78+500000</f>
        <v>314749612.56</v>
      </c>
      <c r="F153" s="51"/>
      <c r="G153" s="207">
        <v>100437791.62</v>
      </c>
      <c r="H153" s="195"/>
    </row>
    <row r="154" spans="1:8" ht="16.5" thickBot="1">
      <c r="A154" s="28"/>
      <c r="B154" s="118" t="s">
        <v>94</v>
      </c>
      <c r="C154" s="208">
        <f>SUM(C152:C153)</f>
        <v>204054679.12</v>
      </c>
      <c r="D154" s="121"/>
      <c r="E154" s="144">
        <f>SUM(E152:E153)</f>
        <v>806241462.68</v>
      </c>
      <c r="F154" s="51"/>
      <c r="G154" s="214">
        <f>SUM(G152:G153)</f>
        <v>204054679.12</v>
      </c>
      <c r="H154" s="195"/>
    </row>
    <row r="155" spans="1:6" ht="16.5" thickTop="1">
      <c r="A155" s="28"/>
      <c r="B155" s="118"/>
      <c r="C155" s="167"/>
      <c r="D155" s="121"/>
      <c r="E155" s="121"/>
      <c r="F155" s="51"/>
    </row>
    <row r="156" spans="1:7" ht="16.5" thickBot="1">
      <c r="A156" s="28"/>
      <c r="B156" s="143" t="s">
        <v>60</v>
      </c>
      <c r="C156" s="167">
        <v>0</v>
      </c>
      <c r="D156" s="161"/>
      <c r="E156" s="116">
        <v>500000</v>
      </c>
      <c r="F156" s="51"/>
      <c r="G156" s="196">
        <v>175463353.32</v>
      </c>
    </row>
    <row r="157" spans="1:6" ht="16.5" thickBot="1">
      <c r="A157" s="28"/>
      <c r="B157" s="143" t="s">
        <v>36</v>
      </c>
      <c r="C157" s="168">
        <f>+C154+C156</f>
        <v>204054679.12</v>
      </c>
      <c r="D157" s="161"/>
      <c r="E157" s="110">
        <f>+E154+E156</f>
        <v>806741462.68</v>
      </c>
      <c r="F157" s="51"/>
    </row>
    <row r="158" spans="1:8" ht="17.25" thickBot="1" thickTop="1">
      <c r="A158" s="28"/>
      <c r="B158" s="122"/>
      <c r="C158" s="145"/>
      <c r="D158" s="101"/>
      <c r="E158" s="116"/>
      <c r="F158" s="51"/>
      <c r="G158" s="196">
        <f>+G156-G154</f>
        <v>-28591325.800000012</v>
      </c>
      <c r="H158" s="196">
        <v>68775000</v>
      </c>
    </row>
    <row r="159" spans="1:8" ht="15.75">
      <c r="A159" s="28"/>
      <c r="B159" s="183"/>
      <c r="C159" s="102"/>
      <c r="D159" s="51"/>
      <c r="E159" s="102"/>
      <c r="F159" s="51"/>
      <c r="H159" s="196">
        <v>2682842.32</v>
      </c>
    </row>
    <row r="160" spans="1:8" ht="26.25" customHeight="1" thickBot="1">
      <c r="A160" s="28"/>
      <c r="B160" s="21" t="s">
        <v>67</v>
      </c>
      <c r="C160" s="51"/>
      <c r="D160" s="51"/>
      <c r="E160" s="51"/>
      <c r="F160" s="51"/>
      <c r="H160" s="195">
        <f>SUM(H158:H159)</f>
        <v>71457842.32</v>
      </c>
    </row>
    <row r="161" spans="1:6" ht="18.75" thickBot="1">
      <c r="A161" s="28"/>
      <c r="B161" s="103" t="s">
        <v>80</v>
      </c>
      <c r="C161" s="127">
        <v>2021</v>
      </c>
      <c r="D161" s="156"/>
      <c r="E161" s="128">
        <v>2017</v>
      </c>
      <c r="F161" s="51"/>
    </row>
    <row r="162" spans="1:6" ht="13.5" customHeight="1">
      <c r="A162" s="28"/>
      <c r="B162" s="143"/>
      <c r="C162" s="102"/>
      <c r="D162" s="117"/>
      <c r="E162" s="121"/>
      <c r="F162" s="51"/>
    </row>
    <row r="163" spans="1:6" ht="15.75">
      <c r="A163" s="28"/>
      <c r="B163" s="143" t="s">
        <v>44</v>
      </c>
      <c r="C163" s="102"/>
      <c r="D163" s="117"/>
      <c r="E163" s="121"/>
      <c r="F163" s="51"/>
    </row>
    <row r="164" spans="1:6" ht="15.75">
      <c r="A164" s="28"/>
      <c r="B164" s="194" t="s">
        <v>225</v>
      </c>
      <c r="C164" s="163">
        <v>0</v>
      </c>
      <c r="D164" s="117"/>
      <c r="E164" s="121"/>
      <c r="F164" s="51"/>
    </row>
    <row r="165" spans="1:6" ht="15.75">
      <c r="A165" s="28"/>
      <c r="B165" s="194" t="s">
        <v>214</v>
      </c>
      <c r="C165" s="163">
        <v>61098.82</v>
      </c>
      <c r="D165" s="117"/>
      <c r="E165" s="121"/>
      <c r="F165" s="51"/>
    </row>
    <row r="166" spans="1:6" ht="15.75">
      <c r="A166" s="28"/>
      <c r="B166" s="194" t="s">
        <v>250</v>
      </c>
      <c r="C166" s="163">
        <v>172850</v>
      </c>
      <c r="D166" s="117"/>
      <c r="E166" s="121"/>
      <c r="F166" s="51"/>
    </row>
    <row r="167" spans="1:6" ht="15.75">
      <c r="A167" s="28"/>
      <c r="B167" s="107" t="s">
        <v>56</v>
      </c>
      <c r="C167" s="163">
        <v>27860.18</v>
      </c>
      <c r="D167" s="117"/>
      <c r="E167" s="121"/>
      <c r="F167" s="51"/>
    </row>
    <row r="168" spans="1:6" ht="15.75">
      <c r="A168" s="28"/>
      <c r="B168" s="107" t="s">
        <v>135</v>
      </c>
      <c r="C168" s="163">
        <v>185992.03</v>
      </c>
      <c r="D168" s="117"/>
      <c r="E168" s="121"/>
      <c r="F168" s="51"/>
    </row>
    <row r="169" spans="1:9" ht="16.5" thickBot="1">
      <c r="A169" s="28"/>
      <c r="B169" s="109" t="s">
        <v>200</v>
      </c>
      <c r="C169" s="168">
        <f>SUM(C164:C168)</f>
        <v>447801.03</v>
      </c>
      <c r="D169" s="121"/>
      <c r="E169" s="146" t="e">
        <f>SUM(#REF!)</f>
        <v>#REF!</v>
      </c>
      <c r="F169" s="48"/>
      <c r="G169" s="196">
        <f>+C157+C169+C145</f>
        <v>204799780.15</v>
      </c>
      <c r="H169" s="196">
        <v>102176260.83</v>
      </c>
      <c r="I169" s="195">
        <f>+H169-G169</f>
        <v>-102623519.32000001</v>
      </c>
    </row>
    <row r="170" spans="1:7" ht="17.25" thickBot="1" thickTop="1">
      <c r="A170" s="28"/>
      <c r="B170" s="200"/>
      <c r="C170" s="145"/>
      <c r="D170" s="116"/>
      <c r="E170" s="121"/>
      <c r="F170" s="28"/>
      <c r="G170" s="196">
        <v>190583866.32</v>
      </c>
    </row>
    <row r="171" spans="1:7" ht="16.5" customHeight="1">
      <c r="A171" s="28"/>
      <c r="B171" s="51"/>
      <c r="C171" s="49"/>
      <c r="D171" s="51"/>
      <c r="E171" s="51"/>
      <c r="F171" s="48"/>
      <c r="G171" s="196">
        <f>+G170-G169</f>
        <v>-14215913.830000013</v>
      </c>
    </row>
    <row r="172" spans="1:6" ht="16.5" customHeight="1">
      <c r="A172" s="28"/>
      <c r="B172" s="51"/>
      <c r="C172" s="49"/>
      <c r="D172" s="51"/>
      <c r="E172" s="51"/>
      <c r="F172" s="48"/>
    </row>
    <row r="173" spans="1:6" ht="16.5" customHeight="1">
      <c r="A173" s="28"/>
      <c r="B173" s="51"/>
      <c r="C173" s="49"/>
      <c r="D173" s="51"/>
      <c r="E173" s="51"/>
      <c r="F173" s="48"/>
    </row>
    <row r="174" spans="1:6" ht="16.5" customHeight="1">
      <c r="A174" s="28"/>
      <c r="B174" s="51"/>
      <c r="C174" s="49"/>
      <c r="D174" s="51"/>
      <c r="E174" s="51"/>
      <c r="F174" s="48"/>
    </row>
    <row r="175" spans="1:6" ht="16.5" customHeight="1">
      <c r="A175" s="28"/>
      <c r="B175" s="51"/>
      <c r="C175" s="49"/>
      <c r="D175" s="51"/>
      <c r="E175" s="51"/>
      <c r="F175" s="48"/>
    </row>
    <row r="176" spans="1:6" ht="16.5" customHeight="1">
      <c r="A176" s="28"/>
      <c r="B176" s="51"/>
      <c r="C176" s="49"/>
      <c r="D176" s="51"/>
      <c r="E176" s="51"/>
      <c r="F176" s="48"/>
    </row>
    <row r="177" spans="1:6" ht="16.5" customHeight="1">
      <c r="A177" s="28"/>
      <c r="B177" s="51"/>
      <c r="C177" s="49"/>
      <c r="D177" s="51"/>
      <c r="E177" s="51"/>
      <c r="F177" s="48"/>
    </row>
    <row r="178" spans="1:6" ht="20.25">
      <c r="A178" s="28"/>
      <c r="B178" s="245" t="s">
        <v>25</v>
      </c>
      <c r="C178" s="245"/>
      <c r="D178" s="245"/>
      <c r="E178" s="245"/>
      <c r="F178" s="28"/>
    </row>
    <row r="179" spans="1:6" ht="37.5" customHeight="1" thickBot="1">
      <c r="A179" s="28"/>
      <c r="B179" s="21" t="s">
        <v>68</v>
      </c>
      <c r="C179" s="51"/>
      <c r="D179" s="51"/>
      <c r="E179" s="51"/>
      <c r="F179" s="28"/>
    </row>
    <row r="180" spans="1:6" ht="18.75" thickBot="1">
      <c r="A180" s="28"/>
      <c r="B180" s="185" t="s">
        <v>78</v>
      </c>
      <c r="C180" s="127">
        <v>2021</v>
      </c>
      <c r="D180" s="156"/>
      <c r="E180" s="128">
        <v>2017</v>
      </c>
      <c r="F180" s="28"/>
    </row>
    <row r="181" spans="1:6" ht="35.25" customHeight="1">
      <c r="A181" s="28"/>
      <c r="B181" s="142" t="s">
        <v>27</v>
      </c>
      <c r="C181" s="51"/>
      <c r="D181" s="111"/>
      <c r="E181" s="111"/>
      <c r="F181" s="28"/>
    </row>
    <row r="182" spans="1:6" ht="8.25" customHeight="1">
      <c r="A182" s="28"/>
      <c r="B182" s="142"/>
      <c r="C182" s="51"/>
      <c r="D182" s="111"/>
      <c r="E182" s="111"/>
      <c r="F182" s="28"/>
    </row>
    <row r="183" spans="1:6" ht="15">
      <c r="A183" s="28" t="s">
        <v>157</v>
      </c>
      <c r="B183" s="107" t="s">
        <v>28</v>
      </c>
      <c r="C183" s="169">
        <v>74830165.31</v>
      </c>
      <c r="D183" s="147"/>
      <c r="E183" s="147">
        <f>336030684.23+96982471.44+14506720.32</f>
        <v>447519875.99</v>
      </c>
      <c r="F183" s="148"/>
    </row>
    <row r="184" spans="1:6" ht="15">
      <c r="A184" s="28" t="s">
        <v>216</v>
      </c>
      <c r="B184" s="107" t="s">
        <v>217</v>
      </c>
      <c r="C184" s="169">
        <v>180477</v>
      </c>
      <c r="D184" s="147"/>
      <c r="E184" s="147"/>
      <c r="F184" s="148"/>
    </row>
    <row r="185" spans="1:6" ht="15">
      <c r="A185" s="28" t="s">
        <v>166</v>
      </c>
      <c r="B185" s="107" t="s">
        <v>212</v>
      </c>
      <c r="C185" s="169">
        <v>16282000</v>
      </c>
      <c r="D185" s="147"/>
      <c r="E185" s="147">
        <v>84000000</v>
      </c>
      <c r="F185" s="152"/>
    </row>
    <row r="186" spans="1:6" ht="15">
      <c r="A186" s="28" t="s">
        <v>158</v>
      </c>
      <c r="B186" s="107" t="s">
        <v>145</v>
      </c>
      <c r="C186" s="169">
        <v>2676890</v>
      </c>
      <c r="D186" s="147"/>
      <c r="E186" s="147"/>
      <c r="F186" s="148"/>
    </row>
    <row r="187" spans="1:6" ht="15">
      <c r="A187" s="28" t="s">
        <v>245</v>
      </c>
      <c r="B187" s="107" t="s">
        <v>246</v>
      </c>
      <c r="C187" s="169">
        <v>350000</v>
      </c>
      <c r="D187" s="147"/>
      <c r="E187" s="147"/>
      <c r="F187" s="148"/>
    </row>
    <row r="188" spans="1:6" ht="15">
      <c r="A188" s="28" t="s">
        <v>175</v>
      </c>
      <c r="B188" s="107" t="s">
        <v>176</v>
      </c>
      <c r="C188" s="169">
        <v>66500</v>
      </c>
      <c r="D188" s="147"/>
      <c r="E188" s="147"/>
      <c r="F188" s="28"/>
    </row>
    <row r="189" spans="1:6" ht="15">
      <c r="A189" s="28" t="s">
        <v>205</v>
      </c>
      <c r="B189" s="107" t="s">
        <v>206</v>
      </c>
      <c r="C189" s="169">
        <v>7598577</v>
      </c>
      <c r="D189" s="147"/>
      <c r="E189" s="147"/>
      <c r="F189" s="28"/>
    </row>
    <row r="190" spans="1:6" ht="15">
      <c r="A190" s="28" t="s">
        <v>159</v>
      </c>
      <c r="B190" s="107" t="s">
        <v>146</v>
      </c>
      <c r="C190" s="169">
        <v>207660.55</v>
      </c>
      <c r="D190" s="147"/>
      <c r="E190" s="147"/>
      <c r="F190" s="28"/>
    </row>
    <row r="191" spans="1:7" s="13" customFormat="1" ht="15.75">
      <c r="A191" s="28"/>
      <c r="B191" s="118" t="s">
        <v>122</v>
      </c>
      <c r="C191" s="201">
        <f>SUM(C183:C190)</f>
        <v>102192269.86</v>
      </c>
      <c r="D191" s="147"/>
      <c r="E191" s="150">
        <f>SUM(E183:E190)</f>
        <v>531519875.99</v>
      </c>
      <c r="F191" s="136"/>
      <c r="G191" s="231"/>
    </row>
    <row r="192" spans="1:7" s="13" customFormat="1" ht="15.75">
      <c r="A192" s="28"/>
      <c r="B192" s="118"/>
      <c r="C192" s="171"/>
      <c r="D192" s="147"/>
      <c r="E192" s="147"/>
      <c r="F192" s="136"/>
      <c r="G192" s="231"/>
    </row>
    <row r="193" spans="1:6" ht="15">
      <c r="A193" s="28" t="s">
        <v>171</v>
      </c>
      <c r="B193" s="107" t="s">
        <v>172</v>
      </c>
      <c r="C193" s="169">
        <v>1561867.69</v>
      </c>
      <c r="D193" s="147"/>
      <c r="E193" s="147">
        <v>11200658.11</v>
      </c>
      <c r="F193" s="136"/>
    </row>
    <row r="194" spans="1:6" ht="15">
      <c r="A194" s="28" t="s">
        <v>173</v>
      </c>
      <c r="B194" s="107" t="s">
        <v>147</v>
      </c>
      <c r="C194" s="169">
        <v>242325.35</v>
      </c>
      <c r="D194" s="147"/>
      <c r="E194" s="149">
        <v>1331523.66</v>
      </c>
      <c r="F194" s="136"/>
    </row>
    <row r="195" spans="1:6" ht="15.75">
      <c r="A195" s="28"/>
      <c r="B195" s="118" t="s">
        <v>122</v>
      </c>
      <c r="C195" s="208">
        <f>SUM(C193:C194)</f>
        <v>1804193.04</v>
      </c>
      <c r="D195" s="111"/>
      <c r="E195" s="151">
        <f>SUM(E193:E194)</f>
        <v>12532181.77</v>
      </c>
      <c r="F195" s="28"/>
    </row>
    <row r="196" spans="1:6" ht="15.75" thickBot="1">
      <c r="A196" s="51"/>
      <c r="B196" s="107"/>
      <c r="C196" s="169"/>
      <c r="D196" s="147"/>
      <c r="E196" s="137">
        <v>3776905.42</v>
      </c>
      <c r="F196" s="136"/>
    </row>
    <row r="197" spans="1:8" ht="16.5" thickBot="1">
      <c r="A197" s="28"/>
      <c r="B197" s="109" t="s">
        <v>95</v>
      </c>
      <c r="C197" s="166">
        <f>+C191+C195</f>
        <v>103996462.9</v>
      </c>
      <c r="D197" s="121"/>
      <c r="E197" s="124">
        <f>+E191+E195+E196</f>
        <v>547828963.18</v>
      </c>
      <c r="F197" s="28"/>
      <c r="G197" s="196">
        <f>+C197+C224+C264+C287+C296</f>
        <v>124296686.83000001</v>
      </c>
      <c r="H197" s="196">
        <v>116578964.41</v>
      </c>
    </row>
    <row r="198" spans="1:9" ht="16.5" thickBot="1" thickTop="1">
      <c r="A198" s="28"/>
      <c r="B198" s="100"/>
      <c r="C198" s="126"/>
      <c r="D198" s="101"/>
      <c r="E198" s="101"/>
      <c r="F198" s="28"/>
      <c r="H198" s="195">
        <f>+H197-G197</f>
        <v>-7717722.420000017</v>
      </c>
      <c r="I198" s="195">
        <f>+C271</f>
        <v>17959558.58</v>
      </c>
    </row>
    <row r="199" spans="1:9" ht="15">
      <c r="A199" s="28"/>
      <c r="B199" s="51"/>
      <c r="C199" s="51"/>
      <c r="D199" s="51"/>
      <c r="E199" s="51"/>
      <c r="F199" s="28"/>
      <c r="H199" s="195"/>
      <c r="I199" s="195"/>
    </row>
    <row r="200" spans="1:9" ht="15">
      <c r="A200" s="28"/>
      <c r="B200" s="51"/>
      <c r="C200" s="51"/>
      <c r="D200" s="51"/>
      <c r="E200" s="51"/>
      <c r="F200" s="28"/>
      <c r="H200" s="195"/>
      <c r="I200" s="195"/>
    </row>
    <row r="201" spans="1:8" ht="15">
      <c r="A201" s="28"/>
      <c r="B201" s="51"/>
      <c r="C201" s="51"/>
      <c r="D201" s="51"/>
      <c r="E201" s="51"/>
      <c r="F201" s="28"/>
      <c r="H201" s="195">
        <f>+H198-I198</f>
        <v>-25677281.000000015</v>
      </c>
    </row>
    <row r="202" spans="1:6" ht="21" thickBot="1">
      <c r="A202" s="28"/>
      <c r="B202" s="21" t="s">
        <v>69</v>
      </c>
      <c r="C202" s="51"/>
      <c r="D202" s="51"/>
      <c r="E202" s="51"/>
      <c r="F202" s="28"/>
    </row>
    <row r="203" spans="1:6" ht="17.25" thickBot="1">
      <c r="A203" s="28"/>
      <c r="B203" s="192" t="s">
        <v>79</v>
      </c>
      <c r="C203" s="127">
        <v>2021</v>
      </c>
      <c r="D203" s="156"/>
      <c r="E203" s="128">
        <v>2017</v>
      </c>
      <c r="F203" s="28"/>
    </row>
    <row r="204" spans="1:6" ht="9" customHeight="1">
      <c r="A204" s="28"/>
      <c r="B204" s="107"/>
      <c r="C204" s="51"/>
      <c r="D204" s="111"/>
      <c r="E204" s="111"/>
      <c r="F204" s="28"/>
    </row>
    <row r="205" spans="1:6" ht="45">
      <c r="A205" s="28"/>
      <c r="B205" s="142" t="s">
        <v>148</v>
      </c>
      <c r="C205" s="51"/>
      <c r="D205" s="111"/>
      <c r="E205" s="111"/>
      <c r="F205" s="28"/>
    </row>
    <row r="206" spans="1:6" ht="15">
      <c r="A206" s="28"/>
      <c r="B206" s="107"/>
      <c r="C206" s="51"/>
      <c r="D206" s="111"/>
      <c r="E206" s="111"/>
      <c r="F206" s="28"/>
    </row>
    <row r="207" spans="1:6" ht="15">
      <c r="A207" s="28" t="s">
        <v>161</v>
      </c>
      <c r="B207" s="107" t="s">
        <v>57</v>
      </c>
      <c r="C207" s="169">
        <v>1608292.86</v>
      </c>
      <c r="D207" s="147"/>
      <c r="E207" s="147">
        <v>20034379.96</v>
      </c>
      <c r="F207" s="28"/>
    </row>
    <row r="208" spans="1:6" ht="15">
      <c r="A208" s="28" t="s">
        <v>162</v>
      </c>
      <c r="B208" s="107" t="s">
        <v>58</v>
      </c>
      <c r="C208" s="169">
        <v>508602.2</v>
      </c>
      <c r="D208" s="147"/>
      <c r="E208" s="147">
        <v>4028824.88</v>
      </c>
      <c r="F208" s="28"/>
    </row>
    <row r="209" spans="1:6" ht="15">
      <c r="A209" s="28" t="s">
        <v>219</v>
      </c>
      <c r="B209" s="107" t="s">
        <v>218</v>
      </c>
      <c r="C209" s="169">
        <v>19634</v>
      </c>
      <c r="D209" s="147"/>
      <c r="E209" s="147"/>
      <c r="F209" s="28"/>
    </row>
    <row r="210" spans="1:6" ht="15">
      <c r="A210" s="28" t="s">
        <v>243</v>
      </c>
      <c r="B210" s="107" t="s">
        <v>242</v>
      </c>
      <c r="C210" s="169">
        <v>1500</v>
      </c>
      <c r="D210" s="147"/>
      <c r="E210" s="147"/>
      <c r="F210" s="28"/>
    </row>
    <row r="211" spans="1:6" ht="15">
      <c r="A211" s="28" t="s">
        <v>275</v>
      </c>
      <c r="B211" s="107" t="s">
        <v>276</v>
      </c>
      <c r="C211" s="169">
        <v>81862.5</v>
      </c>
      <c r="D211" s="147"/>
      <c r="E211" s="147"/>
      <c r="F211" s="28"/>
    </row>
    <row r="212" spans="1:6" ht="15">
      <c r="A212" s="28" t="s">
        <v>163</v>
      </c>
      <c r="B212" s="107" t="s">
        <v>129</v>
      </c>
      <c r="C212" s="169">
        <v>498177</v>
      </c>
      <c r="D212" s="147"/>
      <c r="E212" s="147">
        <f>6580403+1875168.44</f>
        <v>8455571.44</v>
      </c>
      <c r="F212" s="28"/>
    </row>
    <row r="213" spans="1:6" ht="15">
      <c r="A213" s="28" t="s">
        <v>262</v>
      </c>
      <c r="B213" s="107" t="s">
        <v>263</v>
      </c>
      <c r="C213" s="169">
        <v>5173.35</v>
      </c>
      <c r="D213" s="147"/>
      <c r="E213" s="147"/>
      <c r="F213" s="28"/>
    </row>
    <row r="214" spans="1:6" ht="15">
      <c r="A214" s="28" t="s">
        <v>164</v>
      </c>
      <c r="B214" s="107" t="s">
        <v>165</v>
      </c>
      <c r="C214" s="169">
        <v>48000</v>
      </c>
      <c r="D214" s="147"/>
      <c r="E214" s="147"/>
      <c r="F214" s="28"/>
    </row>
    <row r="215" spans="1:6" ht="15">
      <c r="A215" s="28" t="s">
        <v>277</v>
      </c>
      <c r="B215" s="107" t="s">
        <v>278</v>
      </c>
      <c r="C215" s="169">
        <v>460</v>
      </c>
      <c r="D215" s="147"/>
      <c r="E215" s="147"/>
      <c r="F215" s="28"/>
    </row>
    <row r="216" spans="1:6" ht="15">
      <c r="A216" s="28" t="s">
        <v>160</v>
      </c>
      <c r="B216" s="107" t="s">
        <v>213</v>
      </c>
      <c r="C216" s="175">
        <v>786427.16</v>
      </c>
      <c r="D216" s="147"/>
      <c r="E216" s="147"/>
      <c r="F216" s="48"/>
    </row>
    <row r="217" spans="1:6" ht="15">
      <c r="A217" s="28" t="s">
        <v>264</v>
      </c>
      <c r="B217" s="107" t="s">
        <v>265</v>
      </c>
      <c r="C217" s="175">
        <v>1266024.93</v>
      </c>
      <c r="D217" s="147"/>
      <c r="E217" s="147"/>
      <c r="F217" s="48"/>
    </row>
    <row r="218" spans="1:6" ht="15">
      <c r="A218" s="28" t="s">
        <v>279</v>
      </c>
      <c r="B218" s="107" t="s">
        <v>280</v>
      </c>
      <c r="C218" s="175">
        <v>37195</v>
      </c>
      <c r="D218" s="147"/>
      <c r="E218" s="147"/>
      <c r="F218" s="48"/>
    </row>
    <row r="219" spans="1:6" ht="15">
      <c r="A219" s="28" t="s">
        <v>251</v>
      </c>
      <c r="B219" s="107" t="s">
        <v>281</v>
      </c>
      <c r="C219" s="175">
        <v>941640</v>
      </c>
      <c r="D219" s="147"/>
      <c r="E219" s="147"/>
      <c r="F219" s="48"/>
    </row>
    <row r="220" spans="1:6" ht="15">
      <c r="A220" s="28" t="s">
        <v>282</v>
      </c>
      <c r="B220" s="107" t="s">
        <v>283</v>
      </c>
      <c r="C220" s="175">
        <v>28089.9</v>
      </c>
      <c r="D220" s="147"/>
      <c r="E220" s="147"/>
      <c r="F220" s="48"/>
    </row>
    <row r="221" spans="1:6" ht="15">
      <c r="A221" s="28" t="s">
        <v>233</v>
      </c>
      <c r="B221" s="107" t="s">
        <v>234</v>
      </c>
      <c r="C221" s="175">
        <v>2231</v>
      </c>
      <c r="D221" s="147"/>
      <c r="E221" s="147"/>
      <c r="F221" s="48"/>
    </row>
    <row r="222" spans="1:6" ht="15">
      <c r="A222" s="28" t="s">
        <v>257</v>
      </c>
      <c r="B222" s="107" t="s">
        <v>258</v>
      </c>
      <c r="C222" s="175">
        <v>100000</v>
      </c>
      <c r="D222" s="147"/>
      <c r="E222" s="147"/>
      <c r="F222" s="48"/>
    </row>
    <row r="223" spans="1:6" ht="15.75" thickBot="1">
      <c r="A223" s="28" t="s">
        <v>167</v>
      </c>
      <c r="B223" s="107" t="s">
        <v>127</v>
      </c>
      <c r="C223" s="175">
        <v>3190520</v>
      </c>
      <c r="D223" s="147"/>
      <c r="E223" s="147"/>
      <c r="F223" s="48"/>
    </row>
    <row r="224" spans="1:6" ht="16.5" thickBot="1">
      <c r="A224" s="28"/>
      <c r="B224" s="109" t="s">
        <v>96</v>
      </c>
      <c r="C224" s="168">
        <f>+C207+C208+C209+C210+C211+C212+C213+C214+C215+C216+C217+C218+C219+C220+C221+C222+C223</f>
        <v>9123829.9</v>
      </c>
      <c r="D224" s="121"/>
      <c r="E224" s="110">
        <f>SUM(E207:E216)</f>
        <v>32518776.28</v>
      </c>
      <c r="F224" s="28"/>
    </row>
    <row r="225" spans="1:6" ht="6.75" customHeight="1" thickBot="1" thickTop="1">
      <c r="A225" s="28"/>
      <c r="B225" s="100"/>
      <c r="C225" s="154"/>
      <c r="D225" s="135"/>
      <c r="E225" s="101"/>
      <c r="F225" s="28"/>
    </row>
    <row r="226" spans="1:6" ht="15">
      <c r="A226" s="28"/>
      <c r="B226" s="51"/>
      <c r="C226" s="49"/>
      <c r="D226" s="49"/>
      <c r="E226" s="51"/>
      <c r="F226" s="28"/>
    </row>
    <row r="227" spans="1:6" ht="15">
      <c r="A227" s="28"/>
      <c r="B227" s="51"/>
      <c r="C227" s="49"/>
      <c r="D227" s="49"/>
      <c r="E227" s="51"/>
      <c r="F227" s="28"/>
    </row>
    <row r="228" spans="1:6" ht="15">
      <c r="A228" s="28"/>
      <c r="B228" s="51"/>
      <c r="C228" s="49"/>
      <c r="D228" s="49"/>
      <c r="E228" s="51"/>
      <c r="F228" s="28"/>
    </row>
    <row r="229" spans="1:6" ht="15">
      <c r="A229" s="28"/>
      <c r="B229" s="51"/>
      <c r="C229" s="49"/>
      <c r="D229" s="49"/>
      <c r="E229" s="51"/>
      <c r="F229" s="28"/>
    </row>
    <row r="230" spans="1:6" ht="15">
      <c r="A230" s="28"/>
      <c r="B230" s="51"/>
      <c r="C230" s="49"/>
      <c r="D230" s="49"/>
      <c r="E230" s="51"/>
      <c r="F230" s="28"/>
    </row>
    <row r="231" spans="1:6" ht="15">
      <c r="A231" s="28"/>
      <c r="B231" s="51"/>
      <c r="C231" s="49"/>
      <c r="D231" s="49"/>
      <c r="E231" s="51"/>
      <c r="F231" s="28"/>
    </row>
    <row r="232" spans="1:6" ht="15">
      <c r="A232" s="28"/>
      <c r="B232" s="51"/>
      <c r="C232" s="49"/>
      <c r="D232" s="49"/>
      <c r="E232" s="51"/>
      <c r="F232" s="28"/>
    </row>
    <row r="233" spans="1:6" ht="15">
      <c r="A233" s="28"/>
      <c r="B233" s="51"/>
      <c r="C233" s="49"/>
      <c r="D233" s="49"/>
      <c r="E233" s="51"/>
      <c r="F233" s="28"/>
    </row>
    <row r="234" spans="1:6" ht="15">
      <c r="A234" s="28"/>
      <c r="B234" s="51"/>
      <c r="C234" s="49"/>
      <c r="D234" s="49"/>
      <c r="E234" s="51"/>
      <c r="F234" s="28"/>
    </row>
    <row r="235" spans="1:6" ht="15">
      <c r="A235" s="28"/>
      <c r="B235" s="51"/>
      <c r="C235" s="49"/>
      <c r="D235" s="49"/>
      <c r="E235" s="51"/>
      <c r="F235" s="28"/>
    </row>
    <row r="236" spans="1:6" ht="15">
      <c r="A236" s="28"/>
      <c r="B236" s="51"/>
      <c r="C236" s="49"/>
      <c r="D236" s="49"/>
      <c r="E236" s="51"/>
      <c r="F236" s="28"/>
    </row>
    <row r="237" spans="1:6" ht="15">
      <c r="A237" s="28"/>
      <c r="B237" s="51"/>
      <c r="C237" s="49"/>
      <c r="D237" s="49"/>
      <c r="E237" s="51"/>
      <c r="F237" s="28"/>
    </row>
    <row r="238" spans="1:6" ht="15">
      <c r="A238" s="28"/>
      <c r="B238" s="51"/>
      <c r="C238" s="49"/>
      <c r="D238" s="49"/>
      <c r="E238" s="51"/>
      <c r="F238" s="28"/>
    </row>
    <row r="239" spans="1:6" ht="21" thickBot="1">
      <c r="A239" s="28"/>
      <c r="B239" s="21" t="s">
        <v>70</v>
      </c>
      <c r="C239" s="51"/>
      <c r="D239" s="51"/>
      <c r="E239" s="51"/>
      <c r="F239" s="28"/>
    </row>
    <row r="240" spans="1:6" ht="16.5" thickBot="1">
      <c r="A240" s="28"/>
      <c r="B240" s="174" t="s">
        <v>81</v>
      </c>
      <c r="C240" s="127">
        <v>2021</v>
      </c>
      <c r="D240" s="156"/>
      <c r="E240" s="128">
        <v>2017</v>
      </c>
      <c r="F240" s="28"/>
    </row>
    <row r="241" spans="1:6" ht="10.5" customHeight="1">
      <c r="A241" s="28"/>
      <c r="B241" s="107"/>
      <c r="C241" s="51"/>
      <c r="D241" s="111"/>
      <c r="E241" s="111"/>
      <c r="F241" s="28"/>
    </row>
    <row r="242" spans="1:6" ht="30">
      <c r="A242" s="28"/>
      <c r="B242" s="142" t="s">
        <v>149</v>
      </c>
      <c r="C242" s="51"/>
      <c r="D242" s="111"/>
      <c r="E242" s="111"/>
      <c r="F242" s="28"/>
    </row>
    <row r="243" spans="1:6" ht="15">
      <c r="A243" s="28"/>
      <c r="B243" s="107"/>
      <c r="C243" s="49"/>
      <c r="D243" s="117"/>
      <c r="E243" s="111"/>
      <c r="F243" s="28"/>
    </row>
    <row r="244" spans="1:6" ht="15">
      <c r="A244" s="28" t="s">
        <v>235</v>
      </c>
      <c r="B244" s="107" t="s">
        <v>236</v>
      </c>
      <c r="C244" s="163">
        <v>169572.51</v>
      </c>
      <c r="D244" s="117"/>
      <c r="E244" s="111"/>
      <c r="F244" s="28"/>
    </row>
    <row r="245" spans="1:6" ht="15">
      <c r="A245" s="28" t="s">
        <v>284</v>
      </c>
      <c r="B245" s="107" t="s">
        <v>285</v>
      </c>
      <c r="C245" s="163">
        <v>1088868.6</v>
      </c>
      <c r="D245" s="117"/>
      <c r="E245" s="111"/>
      <c r="F245" s="28"/>
    </row>
    <row r="246" spans="1:6" ht="15">
      <c r="A246" s="28" t="s">
        <v>286</v>
      </c>
      <c r="B246" s="107" t="s">
        <v>287</v>
      </c>
      <c r="C246" s="163">
        <v>961110</v>
      </c>
      <c r="D246" s="117"/>
      <c r="E246" s="111"/>
      <c r="F246" s="28"/>
    </row>
    <row r="247" spans="1:6" ht="15">
      <c r="A247" s="28" t="s">
        <v>268</v>
      </c>
      <c r="B247" s="107" t="s">
        <v>269</v>
      </c>
      <c r="C247" s="163">
        <v>144.95</v>
      </c>
      <c r="D247" s="117"/>
      <c r="E247" s="111"/>
      <c r="F247" s="28"/>
    </row>
    <row r="248" spans="1:6" ht="15">
      <c r="A248" s="28" t="s">
        <v>248</v>
      </c>
      <c r="B248" s="107" t="s">
        <v>249</v>
      </c>
      <c r="C248" s="163">
        <v>118000</v>
      </c>
      <c r="D248" s="117"/>
      <c r="E248" s="111"/>
      <c r="F248" s="28"/>
    </row>
    <row r="249" spans="1:6" ht="15">
      <c r="A249" s="28" t="s">
        <v>288</v>
      </c>
      <c r="B249" s="107" t="s">
        <v>289</v>
      </c>
      <c r="C249" s="163">
        <v>917924</v>
      </c>
      <c r="D249" s="117"/>
      <c r="E249" s="111"/>
      <c r="F249" s="28"/>
    </row>
    <row r="250" spans="1:6" ht="15">
      <c r="A250" s="28" t="s">
        <v>290</v>
      </c>
      <c r="B250" s="107" t="s">
        <v>291</v>
      </c>
      <c r="C250" s="169">
        <v>800</v>
      </c>
      <c r="D250" s="147"/>
      <c r="E250" s="147"/>
      <c r="F250" s="28"/>
    </row>
    <row r="251" spans="1:6" ht="15">
      <c r="A251" s="28" t="s">
        <v>220</v>
      </c>
      <c r="B251" s="107" t="s">
        <v>221</v>
      </c>
      <c r="C251" s="169">
        <v>5415.55</v>
      </c>
      <c r="D251" s="147"/>
      <c r="E251" s="147"/>
      <c r="F251" s="28"/>
    </row>
    <row r="252" spans="1:6" ht="15">
      <c r="A252" s="28" t="s">
        <v>255</v>
      </c>
      <c r="B252" s="107" t="s">
        <v>256</v>
      </c>
      <c r="C252" s="169">
        <v>24448.28</v>
      </c>
      <c r="D252" s="147"/>
      <c r="E252" s="147"/>
      <c r="F252" s="28"/>
    </row>
    <row r="253" spans="1:6" ht="15">
      <c r="A253" s="28" t="s">
        <v>168</v>
      </c>
      <c r="B253" s="107" t="s">
        <v>130</v>
      </c>
      <c r="C253" s="169">
        <v>2398017.7</v>
      </c>
      <c r="D253" s="147"/>
      <c r="E253" s="147"/>
      <c r="F253" s="28"/>
    </row>
    <row r="254" spans="1:6" ht="15">
      <c r="A254" s="28" t="s">
        <v>169</v>
      </c>
      <c r="B254" s="107" t="s">
        <v>131</v>
      </c>
      <c r="C254" s="169">
        <v>1072254.16</v>
      </c>
      <c r="D254" s="147"/>
      <c r="E254" s="147"/>
      <c r="F254" s="28"/>
    </row>
    <row r="255" spans="1:6" ht="15" hidden="1">
      <c r="A255" s="28"/>
      <c r="B255" s="107" t="s">
        <v>32</v>
      </c>
      <c r="C255" s="169"/>
      <c r="D255" s="147"/>
      <c r="E255" s="147"/>
      <c r="F255" s="28"/>
    </row>
    <row r="256" spans="1:6" ht="15">
      <c r="A256" s="28" t="s">
        <v>170</v>
      </c>
      <c r="B256" s="107" t="s">
        <v>132</v>
      </c>
      <c r="C256" s="169">
        <v>59323.54</v>
      </c>
      <c r="D256" s="147"/>
      <c r="E256" s="147"/>
      <c r="F256" s="28"/>
    </row>
    <row r="257" spans="1:6" ht="15">
      <c r="A257" s="28" t="s">
        <v>259</v>
      </c>
      <c r="B257" s="107" t="s">
        <v>252</v>
      </c>
      <c r="C257" s="169">
        <v>801824.99</v>
      </c>
      <c r="D257" s="147"/>
      <c r="E257" s="147"/>
      <c r="F257" s="28"/>
    </row>
    <row r="258" spans="1:6" ht="15">
      <c r="A258" s="28" t="s">
        <v>292</v>
      </c>
      <c r="B258" s="107" t="s">
        <v>293</v>
      </c>
      <c r="C258" s="169">
        <v>1145</v>
      </c>
      <c r="D258" s="147"/>
      <c r="E258" s="147"/>
      <c r="F258" s="28"/>
    </row>
    <row r="259" spans="1:6" ht="15">
      <c r="A259" s="28" t="s">
        <v>294</v>
      </c>
      <c r="B259" s="107" t="s">
        <v>295</v>
      </c>
      <c r="C259" s="169">
        <v>1900</v>
      </c>
      <c r="D259" s="147"/>
      <c r="E259" s="147"/>
      <c r="F259" s="28"/>
    </row>
    <row r="260" spans="1:6" ht="15">
      <c r="A260" s="28" t="s">
        <v>210</v>
      </c>
      <c r="B260" s="107" t="s">
        <v>232</v>
      </c>
      <c r="C260" s="169">
        <v>125209.73</v>
      </c>
      <c r="D260" s="147"/>
      <c r="E260" s="147"/>
      <c r="F260" s="28"/>
    </row>
    <row r="261" spans="1:6" ht="15">
      <c r="A261" s="28" t="s">
        <v>296</v>
      </c>
      <c r="B261" s="107" t="s">
        <v>297</v>
      </c>
      <c r="C261" s="169">
        <v>875000.34</v>
      </c>
      <c r="D261" s="147"/>
      <c r="E261" s="147"/>
      <c r="F261" s="28"/>
    </row>
    <row r="262" spans="1:6" ht="15">
      <c r="A262" s="28" t="s">
        <v>237</v>
      </c>
      <c r="B262" s="107" t="s">
        <v>238</v>
      </c>
      <c r="C262" s="169">
        <v>2817</v>
      </c>
      <c r="D262" s="147"/>
      <c r="E262" s="147"/>
      <c r="F262" s="28"/>
    </row>
    <row r="263" spans="1:6" ht="15.75" thickBot="1">
      <c r="A263" s="28" t="s">
        <v>298</v>
      </c>
      <c r="B263" s="107" t="s">
        <v>299</v>
      </c>
      <c r="C263" s="169">
        <v>400521.23</v>
      </c>
      <c r="D263" s="147"/>
      <c r="E263" s="147"/>
      <c r="F263" s="28"/>
    </row>
    <row r="264" spans="1:6" ht="16.5" thickBot="1">
      <c r="A264" s="28"/>
      <c r="B264" s="109" t="s">
        <v>33</v>
      </c>
      <c r="C264" s="168">
        <f>SUM(C244:C263)</f>
        <v>9024297.580000002</v>
      </c>
      <c r="D264" s="121"/>
      <c r="E264" s="110">
        <f>SUM(E242:E263)</f>
        <v>0</v>
      </c>
      <c r="F264" s="28"/>
    </row>
    <row r="265" spans="1:6" ht="12" customHeight="1" thickBot="1" thickTop="1">
      <c r="A265" s="28"/>
      <c r="B265" s="100"/>
      <c r="C265" s="154"/>
      <c r="D265" s="135"/>
      <c r="E265" s="51"/>
      <c r="F265" s="28"/>
    </row>
    <row r="266" spans="1:6" ht="12" customHeight="1">
      <c r="A266" s="28"/>
      <c r="B266" s="51"/>
      <c r="C266" s="49"/>
      <c r="D266" s="49"/>
      <c r="E266" s="51"/>
      <c r="F266" s="28"/>
    </row>
    <row r="267" spans="1:6" ht="9" customHeight="1">
      <c r="A267" s="28"/>
      <c r="B267" s="51"/>
      <c r="C267" s="49"/>
      <c r="D267" s="49"/>
      <c r="E267" s="51"/>
      <c r="F267" s="28"/>
    </row>
    <row r="268" spans="1:6" ht="21" thickBot="1">
      <c r="A268" s="28"/>
      <c r="B268" s="21" t="s">
        <v>71</v>
      </c>
      <c r="C268" s="51"/>
      <c r="D268" s="51"/>
      <c r="E268" s="51"/>
      <c r="F268" s="28"/>
    </row>
    <row r="269" spans="1:6" ht="18.75" thickBot="1">
      <c r="A269" s="28"/>
      <c r="B269" s="87" t="s">
        <v>97</v>
      </c>
      <c r="C269" s="127">
        <v>2021</v>
      </c>
      <c r="D269" s="156"/>
      <c r="E269" s="128">
        <v>2017</v>
      </c>
      <c r="F269" s="28"/>
    </row>
    <row r="270" spans="1:6" ht="15">
      <c r="A270" s="28"/>
      <c r="B270" s="107"/>
      <c r="C270" s="51"/>
      <c r="D270" s="111"/>
      <c r="E270" s="111"/>
      <c r="F270" s="28"/>
    </row>
    <row r="271" spans="1:6" ht="15">
      <c r="A271" s="28"/>
      <c r="B271" s="107" t="s">
        <v>150</v>
      </c>
      <c r="C271" s="169">
        <v>17959558.58</v>
      </c>
      <c r="D271" s="147"/>
      <c r="E271" s="147">
        <v>48010173.27</v>
      </c>
      <c r="F271" s="28"/>
    </row>
    <row r="272" spans="1:6" ht="15">
      <c r="A272" s="28"/>
      <c r="B272" s="107"/>
      <c r="C272" s="170"/>
      <c r="D272" s="147"/>
      <c r="E272" s="149"/>
      <c r="F272" s="28"/>
    </row>
    <row r="273" spans="1:6" ht="16.5" thickBot="1">
      <c r="A273" s="28"/>
      <c r="B273" s="109" t="s">
        <v>98</v>
      </c>
      <c r="C273" s="166">
        <f>SUM(C271:C272)</f>
        <v>17959558.58</v>
      </c>
      <c r="D273" s="121"/>
      <c r="E273" s="124">
        <f>SUM(E271:E272)</f>
        <v>48010173.27</v>
      </c>
      <c r="F273" s="28"/>
    </row>
    <row r="274" spans="1:6" ht="6" customHeight="1" thickBot="1" thickTop="1">
      <c r="A274" s="28"/>
      <c r="B274" s="100"/>
      <c r="C274" s="126"/>
      <c r="D274" s="101"/>
      <c r="E274" s="101"/>
      <c r="F274" s="28"/>
    </row>
    <row r="275" spans="1:6" ht="6" customHeight="1">
      <c r="A275" s="28"/>
      <c r="B275" s="51"/>
      <c r="C275" s="51"/>
      <c r="D275" s="51"/>
      <c r="E275" s="51"/>
      <c r="F275" s="28"/>
    </row>
    <row r="276" spans="1:6" ht="15" customHeight="1">
      <c r="A276" s="28"/>
      <c r="B276" s="28"/>
      <c r="C276" s="28"/>
      <c r="D276" s="28"/>
      <c r="E276" s="28"/>
      <c r="F276" s="153"/>
    </row>
    <row r="277" spans="1:6" ht="21" thickBot="1">
      <c r="A277" s="28"/>
      <c r="B277" s="21" t="s">
        <v>72</v>
      </c>
      <c r="C277" s="51"/>
      <c r="D277" s="51"/>
      <c r="E277" s="51"/>
      <c r="F277" s="28"/>
    </row>
    <row r="278" spans="1:6" ht="18.75" thickBot="1">
      <c r="A278" s="28"/>
      <c r="B278" s="87" t="s">
        <v>100</v>
      </c>
      <c r="C278" s="127">
        <v>2021</v>
      </c>
      <c r="D278" s="156"/>
      <c r="E278" s="128">
        <v>2017</v>
      </c>
      <c r="F278" s="28"/>
    </row>
    <row r="279" spans="1:6" ht="30">
      <c r="A279" s="28"/>
      <c r="B279" s="184" t="s">
        <v>35</v>
      </c>
      <c r="C279" s="51"/>
      <c r="D279" s="111"/>
      <c r="E279" s="111"/>
      <c r="F279" s="28"/>
    </row>
    <row r="280" spans="1:6" ht="15">
      <c r="A280" s="28" t="s">
        <v>300</v>
      </c>
      <c r="B280" s="184" t="s">
        <v>301</v>
      </c>
      <c r="C280" s="163">
        <v>250000</v>
      </c>
      <c r="D280" s="111"/>
      <c r="E280" s="111"/>
      <c r="F280" s="28"/>
    </row>
    <row r="281" spans="1:6" ht="15">
      <c r="A281" s="28" t="s">
        <v>302</v>
      </c>
      <c r="B281" s="184" t="s">
        <v>303</v>
      </c>
      <c r="C281" s="163">
        <v>462871.33</v>
      </c>
      <c r="D281" s="111"/>
      <c r="E281" s="111"/>
      <c r="F281" s="28"/>
    </row>
    <row r="282" spans="1:6" ht="15">
      <c r="A282" s="28" t="s">
        <v>174</v>
      </c>
      <c r="B282" s="107" t="s">
        <v>203</v>
      </c>
      <c r="C282" s="169">
        <v>113000</v>
      </c>
      <c r="D282" s="147"/>
      <c r="E282" s="147"/>
      <c r="F282" s="28"/>
    </row>
    <row r="283" spans="1:6" ht="15">
      <c r="A283" s="28" t="s">
        <v>253</v>
      </c>
      <c r="B283" s="107" t="s">
        <v>254</v>
      </c>
      <c r="C283" s="169">
        <v>120000</v>
      </c>
      <c r="D283" s="147"/>
      <c r="E283" s="147"/>
      <c r="F283" s="28"/>
    </row>
    <row r="284" spans="1:6" ht="15">
      <c r="A284" s="28" t="s">
        <v>304</v>
      </c>
      <c r="B284" s="107" t="s">
        <v>305</v>
      </c>
      <c r="C284" s="169">
        <v>40000</v>
      </c>
      <c r="D284" s="147"/>
      <c r="E284" s="147"/>
      <c r="F284" s="28"/>
    </row>
    <row r="285" spans="1:6" ht="15">
      <c r="A285" s="28" t="s">
        <v>222</v>
      </c>
      <c r="B285" s="107" t="s">
        <v>223</v>
      </c>
      <c r="C285" s="169">
        <v>28425</v>
      </c>
      <c r="D285" s="147"/>
      <c r="E285" s="147"/>
      <c r="F285" s="28"/>
    </row>
    <row r="286" spans="1:6" ht="15">
      <c r="A286" s="28" t="s">
        <v>306</v>
      </c>
      <c r="B286" s="107" t="s">
        <v>307</v>
      </c>
      <c r="C286" s="169">
        <v>909999.89</v>
      </c>
      <c r="D286" s="147"/>
      <c r="E286" s="147"/>
      <c r="F286" s="28"/>
    </row>
    <row r="287" spans="1:6" ht="16.5" thickBot="1">
      <c r="A287" s="28"/>
      <c r="B287" s="109" t="s">
        <v>204</v>
      </c>
      <c r="C287" s="166">
        <f>+C280+C281+C282+C283+C284+C285+C286</f>
        <v>1924296.2200000002</v>
      </c>
      <c r="D287" s="121"/>
      <c r="E287" s="124" t="e">
        <f>SUM(#REF!)</f>
        <v>#REF!</v>
      </c>
      <c r="F287" s="28"/>
    </row>
    <row r="288" spans="1:6" ht="9" customHeight="1" thickBot="1" thickTop="1">
      <c r="A288" s="28"/>
      <c r="B288" s="100"/>
      <c r="C288" s="126"/>
      <c r="D288" s="101"/>
      <c r="E288" s="101"/>
      <c r="F288" s="28"/>
    </row>
    <row r="289" spans="1:6" ht="9" customHeight="1">
      <c r="A289" s="28"/>
      <c r="B289" s="51"/>
      <c r="C289" s="51"/>
      <c r="D289" s="51"/>
      <c r="E289" s="51"/>
      <c r="F289" s="28"/>
    </row>
    <row r="290" spans="1:6" ht="11.25" customHeight="1">
      <c r="A290" s="28"/>
      <c r="B290" s="51"/>
      <c r="C290" s="136"/>
      <c r="D290" s="136"/>
      <c r="E290" s="51"/>
      <c r="F290" s="28"/>
    </row>
    <row r="291" spans="1:6" ht="21" thickBot="1">
      <c r="A291" s="28"/>
      <c r="B291" s="21" t="s">
        <v>73</v>
      </c>
      <c r="C291" s="51"/>
      <c r="D291" s="51"/>
      <c r="E291" s="51"/>
      <c r="F291" s="28"/>
    </row>
    <row r="292" spans="1:6" ht="18.75" thickBot="1">
      <c r="A292" s="28"/>
      <c r="B292" s="87" t="s">
        <v>103</v>
      </c>
      <c r="C292" s="127">
        <v>2021</v>
      </c>
      <c r="D292" s="156"/>
      <c r="E292" s="128">
        <v>2017</v>
      </c>
      <c r="F292" s="28"/>
    </row>
    <row r="293" spans="1:6" ht="10.5" customHeight="1">
      <c r="A293" s="28"/>
      <c r="B293" s="107"/>
      <c r="C293" s="51"/>
      <c r="D293" s="111"/>
      <c r="E293" s="111"/>
      <c r="F293" s="28"/>
    </row>
    <row r="294" spans="1:6" ht="15">
      <c r="A294" s="28" t="s">
        <v>177</v>
      </c>
      <c r="B294" s="107" t="s">
        <v>247</v>
      </c>
      <c r="C294" s="175">
        <v>175240.23</v>
      </c>
      <c r="D294" s="147"/>
      <c r="E294" s="147">
        <f>1226398.05+175</f>
        <v>1226573.05</v>
      </c>
      <c r="F294" s="28"/>
    </row>
    <row r="295" spans="1:6" ht="15">
      <c r="A295" s="28" t="s">
        <v>266</v>
      </c>
      <c r="B295" s="107" t="s">
        <v>267</v>
      </c>
      <c r="C295" s="175">
        <v>52560</v>
      </c>
      <c r="D295" s="147"/>
      <c r="E295" s="147"/>
      <c r="F295" s="28"/>
    </row>
    <row r="296" spans="1:6" ht="16.5" thickBot="1">
      <c r="A296" s="28"/>
      <c r="B296" s="109" t="s">
        <v>101</v>
      </c>
      <c r="C296" s="168">
        <f>SUM(C294:C295)</f>
        <v>227800.23</v>
      </c>
      <c r="D296" s="121"/>
      <c r="E296" s="124">
        <f>SUM(E294:E294)</f>
        <v>1226573.05</v>
      </c>
      <c r="F296" s="28"/>
    </row>
    <row r="297" spans="1:6" ht="9" customHeight="1" thickBot="1" thickTop="1">
      <c r="A297" s="28"/>
      <c r="B297" s="100"/>
      <c r="C297" s="126"/>
      <c r="D297" s="101"/>
      <c r="E297" s="101"/>
      <c r="F297" s="28"/>
    </row>
    <row r="298" spans="1:6" ht="15">
      <c r="A298" s="28"/>
      <c r="B298" s="28"/>
      <c r="C298" s="28"/>
      <c r="D298" s="28"/>
      <c r="E298" s="28"/>
      <c r="F298" s="28"/>
    </row>
    <row r="299" spans="1:6" ht="15">
      <c r="A299" s="28"/>
      <c r="B299" s="28"/>
      <c r="C299" s="28"/>
      <c r="D299" s="28"/>
      <c r="E299" s="28"/>
      <c r="F299" s="28"/>
    </row>
    <row r="300" spans="1:6" ht="15">
      <c r="A300" s="28"/>
      <c r="B300" s="28"/>
      <c r="C300" s="28"/>
      <c r="D300" s="28"/>
      <c r="E300" s="28"/>
      <c r="F300" s="28"/>
    </row>
    <row r="301" spans="1:6" ht="15">
      <c r="A301" s="28"/>
      <c r="B301" s="28"/>
      <c r="C301" s="28"/>
      <c r="D301" s="28"/>
      <c r="E301" s="28"/>
      <c r="F301" s="28"/>
    </row>
    <row r="302" spans="1:6" ht="15">
      <c r="A302" s="28"/>
      <c r="B302" s="28"/>
      <c r="C302" s="28"/>
      <c r="D302" s="28"/>
      <c r="E302" s="28"/>
      <c r="F302" s="28"/>
    </row>
    <row r="303" spans="1:6" ht="18">
      <c r="A303" s="28"/>
      <c r="B303" s="239" t="s">
        <v>139</v>
      </c>
      <c r="C303" s="239"/>
      <c r="D303" s="239"/>
      <c r="E303" s="28"/>
      <c r="F303" s="28"/>
    </row>
    <row r="304" spans="1:6" ht="15">
      <c r="A304" s="28"/>
      <c r="B304" s="28"/>
      <c r="C304" s="28"/>
      <c r="D304" s="28"/>
      <c r="E304" s="28"/>
      <c r="F304" s="28"/>
    </row>
    <row r="305" spans="1:6" ht="15">
      <c r="A305" s="28"/>
      <c r="B305" s="28"/>
      <c r="C305" s="28"/>
      <c r="D305" s="28"/>
      <c r="E305" s="28"/>
      <c r="F305" s="28"/>
    </row>
    <row r="306" spans="1:6" ht="15">
      <c r="A306" s="28"/>
      <c r="B306" s="28"/>
      <c r="C306" s="28"/>
      <c r="D306" s="28"/>
      <c r="E306" s="28"/>
      <c r="F306" s="28"/>
    </row>
    <row r="307" spans="1:6" ht="15">
      <c r="A307" s="28"/>
      <c r="B307" s="28"/>
      <c r="C307" s="28"/>
      <c r="D307" s="28"/>
      <c r="E307" s="28"/>
      <c r="F307" s="28"/>
    </row>
    <row r="308" spans="1:6" ht="15">
      <c r="A308" s="28"/>
      <c r="B308" s="28"/>
      <c r="C308" s="28"/>
      <c r="D308" s="28"/>
      <c r="E308" s="28"/>
      <c r="F308" s="28"/>
    </row>
    <row r="309" spans="1:6" ht="15">
      <c r="A309" s="28"/>
      <c r="B309" s="28"/>
      <c r="C309" s="28"/>
      <c r="D309" s="28"/>
      <c r="E309" s="28"/>
      <c r="F309" s="28"/>
    </row>
    <row r="310" spans="1:6" ht="15">
      <c r="A310" s="28"/>
      <c r="B310" s="28"/>
      <c r="C310" s="28"/>
      <c r="D310" s="28"/>
      <c r="E310" s="28"/>
      <c r="F310" s="28"/>
    </row>
    <row r="311" spans="1:6" ht="15">
      <c r="A311" s="28"/>
      <c r="B311" s="28"/>
      <c r="C311" s="28"/>
      <c r="D311" s="28"/>
      <c r="E311" s="28"/>
      <c r="F311" s="28"/>
    </row>
    <row r="312" spans="1:6" ht="15">
      <c r="A312" s="28"/>
      <c r="B312" s="28"/>
      <c r="C312" s="28"/>
      <c r="D312" s="28"/>
      <c r="E312" s="28"/>
      <c r="F312" s="28"/>
    </row>
    <row r="313" spans="1:6" ht="15">
      <c r="A313" s="28"/>
      <c r="B313" s="28"/>
      <c r="C313" s="28"/>
      <c r="D313" s="28"/>
      <c r="E313" s="28"/>
      <c r="F313" s="28"/>
    </row>
    <row r="314" spans="2:5" ht="15">
      <c r="B314" s="28"/>
      <c r="C314" s="28"/>
      <c r="D314" s="28"/>
      <c r="E314" s="28"/>
    </row>
    <row r="315" spans="2:5" ht="15">
      <c r="B315" s="28"/>
      <c r="C315" s="28"/>
      <c r="D315" s="28"/>
      <c r="E315" s="28"/>
    </row>
    <row r="316" spans="2:5" ht="15">
      <c r="B316" s="28"/>
      <c r="C316" s="28"/>
      <c r="D316" s="28"/>
      <c r="E316" s="28"/>
    </row>
    <row r="317" spans="2:5" ht="15">
      <c r="B317" s="28"/>
      <c r="C317" s="28"/>
      <c r="D317" s="28"/>
      <c r="E317" s="28"/>
    </row>
    <row r="318" spans="2:5" ht="15">
      <c r="B318" s="28"/>
      <c r="C318" s="28"/>
      <c r="D318" s="28"/>
      <c r="E318" s="28"/>
    </row>
    <row r="319" spans="2:5" ht="15">
      <c r="B319" s="28"/>
      <c r="C319" s="28"/>
      <c r="D319" s="28"/>
      <c r="E319" s="28"/>
    </row>
    <row r="320" spans="2:5" ht="15">
      <c r="B320" s="28"/>
      <c r="C320" s="28"/>
      <c r="D320" s="28"/>
      <c r="E320" s="28"/>
    </row>
    <row r="321" spans="2:5" ht="15">
      <c r="B321" s="28"/>
      <c r="C321" s="28"/>
      <c r="D321" s="28"/>
      <c r="E321" s="28"/>
    </row>
    <row r="322" spans="2:5" ht="15">
      <c r="B322" s="28"/>
      <c r="C322" s="28"/>
      <c r="D322" s="28"/>
      <c r="E322" s="28"/>
    </row>
    <row r="323" spans="2:5" ht="15">
      <c r="B323" s="28"/>
      <c r="C323" s="28"/>
      <c r="D323" s="28"/>
      <c r="E323" s="28"/>
    </row>
  </sheetData>
  <sheetProtection/>
  <mergeCells count="12">
    <mergeCell ref="B6:E6"/>
    <mergeCell ref="B7:E7"/>
    <mergeCell ref="B9:E9"/>
    <mergeCell ref="B10:E10"/>
    <mergeCell ref="B11:E11"/>
    <mergeCell ref="B13:E13"/>
    <mergeCell ref="B16:D16"/>
    <mergeCell ref="B303:D303"/>
    <mergeCell ref="B139:E139"/>
    <mergeCell ref="B178:E178"/>
    <mergeCell ref="B123:E123"/>
    <mergeCell ref="B89:E89"/>
  </mergeCells>
  <printOptions/>
  <pageMargins left="1.17" right="0.5" top="0.37" bottom="0.18" header="0.15748031496062992" footer="0.26"/>
  <pageSetup fitToHeight="2"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2021-11-05T16:19:39Z</cp:lastPrinted>
  <dcterms:created xsi:type="dcterms:W3CDTF">2011-07-20T16:04:25Z</dcterms:created>
  <dcterms:modified xsi:type="dcterms:W3CDTF">2021-11-09T17:42:34Z</dcterms:modified>
  <cp:category/>
  <cp:version/>
  <cp:contentType/>
  <cp:contentStatus/>
</cp:coreProperties>
</file>