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2"/>
  <c r="P69"/>
  <c r="P64"/>
  <c r="P54"/>
  <c r="P38"/>
  <c r="P28"/>
  <c r="P18"/>
  <c r="P12"/>
  <c r="P19"/>
  <c r="L14"/>
  <c r="L69"/>
  <c r="L64"/>
  <c r="K64"/>
  <c r="J64"/>
  <c r="L54"/>
  <c r="K54"/>
  <c r="J54"/>
  <c r="L38"/>
  <c r="K38"/>
  <c r="L28"/>
  <c r="L18"/>
  <c r="L17"/>
  <c r="L15"/>
  <c r="L13"/>
  <c r="K69"/>
  <c r="K28"/>
  <c r="K18"/>
  <c r="K17"/>
  <c r="K15"/>
  <c r="K14"/>
  <c r="K13"/>
  <c r="I54"/>
  <c r="H54"/>
  <c r="J14"/>
  <c r="J28"/>
  <c r="J18"/>
  <c r="I64"/>
  <c r="H64"/>
  <c r="G64"/>
  <c r="J38"/>
  <c r="J69"/>
  <c r="J17" l="1"/>
  <c r="J13"/>
  <c r="C230" i="4"/>
  <c r="I38" i="2"/>
  <c r="I18"/>
  <c r="I69"/>
  <c r="I28"/>
  <c r="I17"/>
  <c r="P16"/>
  <c r="I15"/>
  <c r="I14"/>
  <c r="I13"/>
  <c r="H39"/>
  <c r="H17"/>
  <c r="H14"/>
  <c r="H12" s="1"/>
  <c r="H13"/>
  <c r="H81"/>
  <c r="H77"/>
  <c r="H73"/>
  <c r="H69"/>
  <c r="H38"/>
  <c r="H28"/>
  <c r="H18"/>
  <c r="P17"/>
  <c r="P15"/>
  <c r="P13"/>
  <c r="G54"/>
  <c r="G38"/>
  <c r="G69"/>
  <c r="F69"/>
  <c r="G47"/>
  <c r="F47"/>
  <c r="G18"/>
  <c r="G39"/>
  <c r="G28"/>
  <c r="G17"/>
  <c r="G15"/>
  <c r="G14"/>
  <c r="G13"/>
  <c r="F64"/>
  <c r="F54"/>
  <c r="F28"/>
  <c r="F18"/>
  <c r="F38"/>
  <c r="F78"/>
  <c r="E78"/>
  <c r="F17"/>
  <c r="F14"/>
  <c r="F13"/>
  <c r="E54"/>
  <c r="E38"/>
  <c r="E18"/>
  <c r="E86"/>
  <c r="E69"/>
  <c r="E64"/>
  <c r="E47"/>
  <c r="E28"/>
  <c r="E17"/>
  <c r="E14"/>
  <c r="E13"/>
  <c r="C47"/>
  <c r="C39"/>
  <c r="C17"/>
  <c r="C13"/>
  <c r="B86"/>
  <c r="B39"/>
  <c r="B17"/>
  <c r="B12"/>
  <c r="B13"/>
  <c r="D39"/>
  <c r="P39" s="1"/>
  <c r="D18"/>
  <c r="D84"/>
  <c r="D81"/>
  <c r="D78"/>
  <c r="D73"/>
  <c r="D69"/>
  <c r="D64"/>
  <c r="D54"/>
  <c r="D47"/>
  <c r="D38"/>
  <c r="D28"/>
  <c r="P45"/>
  <c r="D17"/>
  <c r="D14"/>
  <c r="D13"/>
  <c r="J12"/>
  <c r="J86" s="1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P14" l="1"/>
  <c r="I12"/>
  <c r="I86" s="1"/>
  <c r="H86"/>
  <c r="P47"/>
  <c r="D86"/>
  <c r="P26"/>
  <c r="N86"/>
  <c r="K86"/>
  <c r="C64" l="1"/>
  <c r="C38"/>
  <c r="C28"/>
  <c r="C12"/>
  <c r="E9" i="4"/>
  <c r="E10"/>
  <c r="E11"/>
  <c r="E13"/>
  <c r="E17"/>
  <c r="E18"/>
  <c r="E20"/>
  <c r="E26"/>
  <c r="E28"/>
  <c r="E29"/>
  <c r="E33"/>
  <c r="E39"/>
  <c r="E40"/>
  <c r="E43"/>
  <c r="E46"/>
  <c r="E47"/>
  <c r="E48"/>
  <c r="E50"/>
  <c r="E55"/>
  <c r="E58"/>
  <c r="E59"/>
  <c r="E60"/>
  <c r="E63"/>
  <c r="E64"/>
  <c r="E66"/>
  <c r="E67"/>
  <c r="E69"/>
  <c r="E70"/>
  <c r="E72"/>
  <c r="E73"/>
  <c r="E74"/>
  <c r="E75"/>
  <c r="E76"/>
  <c r="E78"/>
  <c r="E79"/>
  <c r="E80"/>
  <c r="E81"/>
  <c r="E82"/>
  <c r="E83"/>
  <c r="E85"/>
  <c r="E87"/>
  <c r="E89"/>
  <c r="E91"/>
  <c r="E96"/>
  <c r="E99"/>
  <c r="E101"/>
  <c r="E102"/>
  <c r="E103"/>
  <c r="E104"/>
  <c r="E107"/>
  <c r="E109"/>
  <c r="E110"/>
  <c r="E111"/>
  <c r="E112"/>
  <c r="E115"/>
  <c r="E116"/>
  <c r="E117"/>
  <c r="E118"/>
  <c r="E119"/>
  <c r="E120"/>
  <c r="E121"/>
  <c r="E122"/>
  <c r="E123"/>
  <c r="E126"/>
  <c r="E127"/>
  <c r="E129"/>
  <c r="E130"/>
  <c r="E131"/>
  <c r="E132"/>
  <c r="E134"/>
  <c r="E136"/>
  <c r="E137"/>
  <c r="E139"/>
  <c r="E142"/>
  <c r="E143"/>
  <c r="E144"/>
  <c r="E145"/>
  <c r="E148"/>
  <c r="E151"/>
  <c r="E152"/>
  <c r="E156"/>
  <c r="E157"/>
  <c r="E161"/>
  <c r="E162"/>
  <c r="E163"/>
  <c r="E164"/>
  <c r="E169"/>
  <c r="E170"/>
  <c r="E178"/>
  <c r="E179"/>
  <c r="E183"/>
  <c r="E186"/>
  <c r="E193"/>
  <c r="E194"/>
  <c r="E195"/>
  <c r="E196"/>
  <c r="E197"/>
  <c r="E198"/>
  <c r="E199"/>
  <c r="E200"/>
  <c r="E201"/>
  <c r="E202"/>
  <c r="E203"/>
  <c r="E204"/>
  <c r="E205"/>
  <c r="E206"/>
  <c r="E207"/>
  <c r="E210"/>
  <c r="E211"/>
  <c r="E212"/>
  <c r="E213"/>
  <c r="E214"/>
  <c r="E217"/>
  <c r="E219"/>
  <c r="E6"/>
  <c r="E8"/>
  <c r="E5"/>
  <c r="E4"/>
  <c r="D218"/>
  <c r="C218"/>
  <c r="C217"/>
  <c r="D216"/>
  <c r="C216"/>
  <c r="E216" s="1"/>
  <c r="C215"/>
  <c r="C214" s="1"/>
  <c r="D214"/>
  <c r="C209"/>
  <c r="E209" s="1"/>
  <c r="C208"/>
  <c r="E208" s="1"/>
  <c r="C193"/>
  <c r="C192"/>
  <c r="E192" s="1"/>
  <c r="C191"/>
  <c r="E191" s="1"/>
  <c r="C190"/>
  <c r="D189"/>
  <c r="C188"/>
  <c r="C187" s="1"/>
  <c r="E187" s="1"/>
  <c r="D187"/>
  <c r="C183"/>
  <c r="C182" s="1"/>
  <c r="E182" s="1"/>
  <c r="D182"/>
  <c r="C181"/>
  <c r="E181" s="1"/>
  <c r="C180"/>
  <c r="E180" s="1"/>
  <c r="C179"/>
  <c r="C172"/>
  <c r="E172" s="1"/>
  <c r="C171"/>
  <c r="E171" s="1"/>
  <c r="C168"/>
  <c r="E168" s="1"/>
  <c r="D167"/>
  <c r="C164"/>
  <c r="C160"/>
  <c r="E160" s="1"/>
  <c r="C159"/>
  <c r="E159" s="1"/>
  <c r="C158"/>
  <c r="E158" s="1"/>
  <c r="C157"/>
  <c r="C155"/>
  <c r="E155" s="1"/>
  <c r="C154"/>
  <c r="D153"/>
  <c r="C152"/>
  <c r="C150"/>
  <c r="E150" s="1"/>
  <c r="C149"/>
  <c r="E149" s="1"/>
  <c r="C146"/>
  <c r="E146" s="1"/>
  <c r="C143"/>
  <c r="C140"/>
  <c r="E140" s="1"/>
  <c r="C137"/>
  <c r="C135"/>
  <c r="E135" s="1"/>
  <c r="D133"/>
  <c r="C133"/>
  <c r="E133" s="1"/>
  <c r="C128"/>
  <c r="E128" s="1"/>
  <c r="C123"/>
  <c r="C119"/>
  <c r="D114"/>
  <c r="C114"/>
  <c r="E114" s="1"/>
  <c r="C113"/>
  <c r="E113" s="1"/>
  <c r="C111"/>
  <c r="D108"/>
  <c r="C108"/>
  <c r="E108" s="1"/>
  <c r="C107"/>
  <c r="C106"/>
  <c r="E106" s="1"/>
  <c r="D105"/>
  <c r="C105"/>
  <c r="E105" s="1"/>
  <c r="C103"/>
  <c r="D100"/>
  <c r="C100"/>
  <c r="E100" s="1"/>
  <c r="C98"/>
  <c r="E98" s="1"/>
  <c r="C97"/>
  <c r="E97" s="1"/>
  <c r="D95"/>
  <c r="C95"/>
  <c r="E95" s="1"/>
  <c r="C88"/>
  <c r="E88" s="1"/>
  <c r="C87"/>
  <c r="C86"/>
  <c r="E86" s="1"/>
  <c r="D84"/>
  <c r="C84"/>
  <c r="E84" s="1"/>
  <c r="C80"/>
  <c r="C77"/>
  <c r="E77" s="1"/>
  <c r="C71"/>
  <c r="E71" s="1"/>
  <c r="C68"/>
  <c r="D65"/>
  <c r="C63"/>
  <c r="C62"/>
  <c r="E62" s="1"/>
  <c r="C61"/>
  <c r="E61" s="1"/>
  <c r="C60"/>
  <c r="C59"/>
  <c r="C57"/>
  <c r="E57" s="1"/>
  <c r="C56"/>
  <c r="E56" s="1"/>
  <c r="C55"/>
  <c r="C53"/>
  <c r="D52"/>
  <c r="C51"/>
  <c r="E51" s="1"/>
  <c r="C50"/>
  <c r="D49"/>
  <c r="C45"/>
  <c r="E45" s="1"/>
  <c r="D44"/>
  <c r="C43"/>
  <c r="C41"/>
  <c r="E41" s="1"/>
  <c r="C38"/>
  <c r="D37"/>
  <c r="C36"/>
  <c r="E36" s="1"/>
  <c r="C35"/>
  <c r="C34" s="1"/>
  <c r="E34" s="1"/>
  <c r="D34"/>
  <c r="C33"/>
  <c r="C32"/>
  <c r="D31"/>
  <c r="C30"/>
  <c r="E30" s="1"/>
  <c r="C27"/>
  <c r="E27" s="1"/>
  <c r="C26"/>
  <c r="C25"/>
  <c r="E25" s="1"/>
  <c r="D23"/>
  <c r="C22"/>
  <c r="E22" s="1"/>
  <c r="C21"/>
  <c r="E21" s="1"/>
  <c r="C20"/>
  <c r="C19"/>
  <c r="E19" s="1"/>
  <c r="C17"/>
  <c r="C16"/>
  <c r="E16" s="1"/>
  <c r="C15"/>
  <c r="E15" s="1"/>
  <c r="C14"/>
  <c r="E14" s="1"/>
  <c r="C13"/>
  <c r="C12"/>
  <c r="E12" s="1"/>
  <c r="C7"/>
  <c r="E7" s="1"/>
  <c r="C6"/>
  <c r="C4"/>
  <c r="D3"/>
  <c r="C84" i="2"/>
  <c r="C81"/>
  <c r="C78"/>
  <c r="C73"/>
  <c r="C69"/>
  <c r="C54"/>
  <c r="C18"/>
  <c r="O12"/>
  <c r="O86" s="1"/>
  <c r="M12"/>
  <c r="G12"/>
  <c r="F12"/>
  <c r="E12"/>
  <c r="D12"/>
  <c r="B84"/>
  <c r="B81"/>
  <c r="B78"/>
  <c r="B73"/>
  <c r="B69"/>
  <c r="B64"/>
  <c r="B54"/>
  <c r="B47"/>
  <c r="B38"/>
  <c r="B28"/>
  <c r="B18"/>
  <c r="E3" i="4" l="1"/>
  <c r="C37"/>
  <c r="E37" s="1"/>
  <c r="C65"/>
  <c r="E65" s="1"/>
  <c r="C153"/>
  <c r="E153" s="1"/>
  <c r="C189"/>
  <c r="E189" s="1"/>
  <c r="E68"/>
  <c r="E38"/>
  <c r="C23"/>
  <c r="E23" s="1"/>
  <c r="C44"/>
  <c r="E44" s="1"/>
  <c r="C49"/>
  <c r="E49" s="1"/>
  <c r="C167"/>
  <c r="E167" s="1"/>
  <c r="E215"/>
  <c r="E154"/>
  <c r="E35"/>
  <c r="D220"/>
  <c r="E218"/>
  <c r="E190"/>
  <c r="C3"/>
  <c r="C31"/>
  <c r="E31" s="1"/>
  <c r="C52"/>
  <c r="E52" s="1"/>
  <c r="E188"/>
  <c r="E53"/>
  <c r="E32"/>
  <c r="G86" i="2"/>
  <c r="P73"/>
  <c r="F86"/>
  <c r="C86"/>
  <c r="M86"/>
  <c r="C220" i="4" l="1"/>
  <c r="E220" s="1"/>
</calcChain>
</file>

<file path=xl/sharedStrings.xml><?xml version="1.0" encoding="utf-8"?>
<sst xmlns="http://schemas.openxmlformats.org/spreadsheetml/2006/main" count="640" uniqueCount="533">
  <si>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</si>
  <si>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</si>
  <si>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</si>
  <si>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</si>
  <si>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</si>
  <si>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</si>
  <si>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</si>
  <si>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</si>
  <si>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</si>
  <si>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</si>
  <si>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</si>
  <si>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</si>
  <si>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</si>
  <si>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</si>
  <si>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</si>
  <si>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</si>
  <si>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</si>
  <si>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</si>
  <si>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</si>
  <si>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</si>
  <si>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</si>
  <si>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</si>
  <si>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</si>
  <si>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</si>
  <si>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</si>
  <si>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</si>
  <si>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</si>
  <si>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</si>
  <si>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</si>
  <si>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</si>
  <si>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</si>
  <si>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</si>
  <si>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</si>
  <si>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</si>
  <si>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</si>
  <si>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</si>
  <si>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</si>
  <si>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</si>
  <si>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</si>
  <si>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</si>
  <si>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</si>
  <si>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</si>
  <si>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</si>
  <si>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</si>
  <si>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</si>
  <si>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</si>
  <si>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</si>
  <si>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</si>
  <si>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</si>
  <si>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</si>
  <si>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</si>
  <si>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</si>
  <si>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</si>
  <si>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</si>
  <si>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</si>
  <si>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</si>
  <si>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</si>
  <si>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</si>
  <si>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</si>
  <si>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</si>
  <si>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</si>
  <si>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</si>
  <si>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</si>
  <si>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</si>
  <si>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</si>
  <si>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</si>
  <si>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</si>
  <si>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</si>
  <si>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</si>
  <si>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</si>
  <si>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</si>
  <si>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</si>
  <si>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</si>
  <si>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</si>
  <si>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</si>
  <si>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</si>
  <si>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</si>
  <si>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</si>
  <si>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</si>
  <si>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</si>
  <si>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</si>
  <si>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</si>
  <si>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</si>
  <si>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</si>
  <si>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</si>
  <si>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</si>
  <si>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</si>
  <si>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</si>
  <si>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</si>
  <si>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</si>
  <si>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</si>
  <si>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</si>
  <si>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</si>
  <si>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</si>
  <si>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</si>
  <si>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</si>
  <si>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</si>
  <si>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</si>
  <si>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</si>
  <si>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</si>
  <si>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</si>
  <si>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</si>
  <si>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</si>
  <si>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</si>
  <si>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</si>
  <si>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</si>
  <si>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</si>
  <si>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</si>
  <si>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</si>
  <si>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</si>
  <si>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</si>
  <si>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</si>
  <si>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</si>
  <si>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</si>
  <si>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</si>
  <si>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</si>
  <si>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</si>
  <si>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</si>
  <si>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</si>
  <si>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</si>
  <si>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</si>
  <si>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</si>
  <si>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</si>
  <si>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</si>
  <si>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</si>
  <si>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</si>
  <si>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</si>
  <si>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</si>
  <si>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</si>
  <si>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</si>
  <si>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</si>
  <si>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</si>
  <si>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</si>
  <si>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</si>
  <si>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</si>
  <si>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</si>
  <si>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</si>
  <si>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</si>
  <si>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</si>
  <si>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</si>
  <si>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</si>
  <si>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</si>
  <si>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</si>
  <si>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</si>
  <si>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</si>
  <si>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</si>
  <si>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</si>
  <si>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</si>
  <si>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</si>
  <si>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</si>
  <si>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</si>
  <si>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</si>
  <si>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</si>
  <si>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</si>
  <si>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</si>
  <si>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</si>
  <si>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</si>
  <si>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</si>
  <si>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</si>
  <si>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</si>
  <si>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</si>
  <si>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</si>
  <si>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</si>
  <si>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</si>
  <si>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</si>
  <si>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</si>
  <si>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</si>
  <si>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</si>
  <si>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</si>
  <si>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</si>
  <si>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</si>
  <si>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</si>
  <si>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</si>
  <si>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</si>
  <si>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</si>
  <si>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</si>
  <si>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</si>
  <si>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</si>
  <si>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</si>
  <si>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</si>
  <si>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</si>
  <si>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</si>
  <si>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</si>
  <si>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</si>
  <si>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</si>
  <si>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</si>
  <si>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</si>
  <si>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</si>
  <si>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</si>
  <si>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</si>
  <si>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</si>
  <si>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</si>
  <si>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</si>
  <si>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</si>
  <si>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</si>
  <si>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</si>
  <si>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</si>
  <si>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</si>
  <si>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</si>
  <si>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</si>
  <si>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</si>
  <si>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</si>
  <si>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</si>
  <si>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</si>
  <si>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</si>
  <si>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</si>
  <si>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</si>
  <si>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</si>
  <si>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</si>
  <si>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</si>
  <si>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</si>
  <si>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</si>
  <si>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</si>
  <si>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</si>
  <si>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</si>
  <si>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</si>
  <si>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</si>
  <si>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</si>
  <si>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</si>
  <si>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</si>
  <si>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</si>
  <si>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</si>
  <si>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</si>
  <si>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</si>
  <si>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</si>
  <si>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</si>
  <si>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</si>
  <si>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</si>
  <si>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</si>
  <si>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</si>
  <si>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</si>
  <si>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</si>
  <si>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</si>
  <si>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</si>
  <si>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</si>
  <si>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</si>
  <si>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</si>
  <si>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</si>
  <si>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</si>
  <si>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</si>
  <si>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</si>
  <si>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</si>
  <si>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</si>
  <si>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</si>
  <si>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</si>
  <si>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</si>
  <si>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</si>
  <si>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</si>
  <si>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</si>
  <si>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</si>
  <si>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</si>
  <si>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</si>
  <si>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</si>
  <si>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</si>
  <si>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</si>
  <si>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</si>
  <si>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</si>
  <si>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</si>
  <si>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</si>
  <si>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</si>
  <si>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</si>
  <si>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</si>
  <si>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</si>
  <si>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</si>
  <si>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</si>
  <si>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</si>
  <si>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</si>
  <si>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</si>
  <si>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</si>
  <si>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</si>
  <si>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</si>
  <si>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</si>
  <si>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</si>
  <si>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</si>
  <si>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</si>
  <si>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</si>
  <si>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</si>
  <si>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</si>
  <si>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</si>
  <si>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</si>
  <si>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</si>
  <si>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</si>
  <si>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</si>
  <si>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</si>
  <si>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</si>
  <si>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</si>
  <si>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</si>
  <si>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</si>
  <si>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</si>
  <si>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</si>
  <si>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</si>
  <si>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</si>
  <si>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</si>
  <si>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</si>
  <si>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</si>
  <si>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</si>
  <si>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</si>
  <si>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</si>
  <si>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</si>
  <si>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</si>
  <si>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</si>
  <si>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</si>
  <si>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</si>
  <si>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</si>
  <si>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</si>
  <si>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</si>
  <si>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</si>
  <si>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</si>
  <si>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</si>
  <si>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</si>
  <si>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</si>
  <si>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</si>
  <si>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</si>
  <si>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</si>
  <si>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</si>
  <si>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</si>
  <si>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</si>
  <si>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</si>
  <si>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</si>
  <si>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</si>
  <si>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</si>
  <si>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</si>
  <si>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</si>
  <si>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</si>
  <si>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</si>
  <si>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</si>
  <si>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</si>
  <si>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</si>
  <si>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</si>
  <si>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</si>
  <si>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</si>
  <si>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</si>
  <si>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</si>
  <si>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</si>
  <si>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</si>
  <si>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</si>
  <si>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</si>
  <si>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</si>
  <si>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</si>
  <si>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</si>
  <si>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</si>
  <si>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</si>
  <si>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</si>
  <si>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</si>
  <si>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</si>
  <si>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</si>
  <si>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</si>
  <si>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</si>
  <si>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</si>
  <si>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</si>
  <si>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</si>
  <si>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</si>
  <si>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</si>
  <si>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</si>
  <si>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</si>
  <si>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</si>
  <si>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</si>
  <si>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</si>
  <si>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</si>
  <si>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</si>
  <si>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</si>
  <si>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</si>
  <si>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</si>
  <si>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</si>
  <si>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</si>
  <si>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</si>
  <si>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</si>
  <si>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</si>
  <si>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</si>
  <si>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</si>
  <si>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</si>
  <si>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</si>
  <si>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</si>
  <si>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</si>
  <si>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</si>
  <si>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</si>
  <si>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</si>
  <si>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</si>
  <si>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</si>
  <si>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</si>
  <si>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</si>
  <si>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</si>
  <si>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</si>
  <si>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</si>
  <si>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</si>
  <si>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</si>
  <si>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</si>
  <si>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</si>
  <si>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</si>
  <si>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</si>
  <si>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</si>
  <si>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</si>
  <si>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</si>
  <si>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</si>
  <si>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</si>
  <si>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</si>
  <si>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</si>
  <si>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</si>
  <si>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</si>
  <si>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</si>
  <si>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</si>
  <si>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</si>
  <si>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</si>
  <si>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</si>
  <si>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</si>
  <si>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</si>
  <si>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</si>
  <si>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</si>
  <si>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</si>
  <si>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</si>
  <si>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</si>
  <si>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</si>
  <si>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</si>
  <si>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</si>
  <si>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</si>
  <si>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</si>
  <si>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</si>
  <si>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</si>
  <si>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</si>
  <si>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</si>
  <si>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</si>
  <si>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</si>
  <si>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</si>
  <si>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</si>
  <si>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</si>
  <si>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</si>
  <si>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</si>
  <si>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</si>
  <si>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</si>
  <si>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</si>
  <si>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</si>
  <si>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</si>
  <si>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</si>
  <si>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</si>
  <si>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</si>
  <si>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</si>
  <si>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</si>
  <si>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</si>
  <si>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</si>
  <si>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</si>
  <si>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</si>
  <si>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</si>
  <si>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</si>
  <si>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</si>
  <si>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</si>
  <si>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</si>
  <si>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</si>
  <si>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</si>
  <si>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</si>
  <si>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</si>
  <si>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</si>
  <si>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</si>
  <si>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</si>
  <si>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</si>
  <si>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</si>
  <si>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</si>
  <si>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</si>
  <si>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</si>
  <si>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</si>
  <si>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</si>
  <si>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</si>
  <si>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</si>
  <si>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</si>
  <si>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</si>
  <si>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</si>
  <si>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</si>
  <si>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</si>
  <si>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</si>
  <si>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</si>
  <si>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</si>
  <si>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</si>
  <si>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</si>
  <si>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</si>
  <si>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</si>
  <si>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</si>
  <si>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</si>
  <si>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</si>
  <si>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</si>
  <si>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</si>
  <si>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</si>
  <si>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</si>
  <si>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</si>
  <si>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</si>
  <si>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</si>
  <si>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</si>
  <si>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</si>
  <si>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</si>
  <si>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</si>
  <si>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</si>
  <si>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</si>
  <si>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</si>
  <si>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</si>
  <si>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</si>
  <si>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</si>
  <si>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</si>
  <si>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</si>
  <si>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</si>
  <si>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</si>
  <si>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</si>
  <si>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</si>
  <si>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</si>
  <si>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</si>
  <si>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</si>
  <si>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</si>
  <si>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</si>
  <si>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</si>
  <si>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</si>
  <si>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</si>
  <si>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</si>
  <si>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</si>
  <si>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</si>
  <si>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</si>
  <si>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</si>
  <si>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</si>
  <si>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</si>
  <si>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</si>
  <si>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</si>
  <si>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</si>
  <si>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</si>
  <si>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</si>
  <si>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</si>
  <si>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</si>
  <si>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</si>
  <si>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</si>
  <si>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</si>
  <si>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</si>
  <si>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</si>
  <si>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</si>
  <si>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</si>
  <si>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</si>
  <si>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</si>
  <si>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</si>
  <si>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TOTAL EJECUTADO,………………………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</si>
</sst>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3" fillId="4" borderId="0" xfId="1" applyFont="1" applyFill="1"/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0" fillId="0" borderId="0" xfId="0" applyNumberFormat="1"/>
    <xf numFmtId="43" fontId="0" fillId="0" borderId="18" xfId="0" applyNumberFormat="1" applyBorder="1"/>
    <xf numFmtId="43" fontId="3" fillId="0" borderId="19" xfId="0" applyNumberFormat="1" applyFont="1" applyBorder="1"/>
    <xf numFmtId="0" fontId="0" fillId="0" borderId="0" xfId="0" applyAlignment="1">
      <alignment horizontal="right"/>
    </xf>
    <xf numFmtId="0" fontId="0" fillId="0" borderId="17" xfId="0" applyBorder="1" applyAlignment="1">
      <alignment vertical="center" wrapText="1"/>
    </xf>
    <xf numFmtId="43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2</xdr:row>
      <xdr:rowOff>152400</xdr:rowOff>
    </xdr:from>
    <xdr:to>
      <xdr:col>7</xdr:col>
      <xdr:colOff>1292225</xdr:colOff>
      <xdr:row>5</xdr:row>
      <xdr:rowOff>180975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7825" y="53340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1409700</xdr:colOff>
      <xdr:row>86</xdr:row>
      <xdr:rowOff>152400</xdr:rowOff>
    </xdr:from>
    <xdr:to>
      <xdr:col>6</xdr:col>
      <xdr:colOff>54909</xdr:colOff>
      <xdr:row>93</xdr:row>
      <xdr:rowOff>334496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15425" y="16944975"/>
          <a:ext cx="2845734" cy="1706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4"/>
  <sheetViews>
    <sheetView showGridLines="0" tabSelected="1" topLeftCell="B79" workbookViewId="0">
      <selection activeCell="A93" sqref="A93:P93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5" width="21.28515625" style="16" bestFit="1" customWidth="1"/>
    <col min="6" max="6" width="20.42578125" style="16" bestFit="1" customWidth="1"/>
    <col min="7" max="7" width="20.85546875" style="16" bestFit="1" customWidth="1"/>
    <col min="8" max="8" width="20.42578125" style="16" bestFit="1" customWidth="1"/>
    <col min="9" max="12" width="15.140625" style="16" bestFit="1" customWidth="1"/>
    <col min="13" max="13" width="6" style="16" bestFit="1" customWidth="1"/>
    <col min="14" max="14" width="7" style="16" bestFit="1" customWidth="1"/>
    <col min="15" max="15" width="5.7109375" style="16" bestFit="1" customWidth="1"/>
    <col min="16" max="16" width="16.85546875" style="16" bestFit="1" customWidth="1"/>
  </cols>
  <sheetData>
    <row r="3" spans="1:17" ht="28.5" customHeight="1">
      <c r="A3" s="108" t="s">
        <v>516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7" ht="21" customHeight="1">
      <c r="A4" s="110" t="s">
        <v>517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7" ht="15.75">
      <c r="A5" s="115" t="s">
        <v>522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7" ht="15.75" customHeight="1">
      <c r="A6" s="117" t="s">
        <v>518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5.75" customHeight="1">
      <c r="A7" s="104" t="s">
        <v>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9" spans="1:17" ht="25.5" customHeight="1">
      <c r="A9" s="112" t="s">
        <v>66</v>
      </c>
      <c r="B9" s="113" t="s">
        <v>96</v>
      </c>
      <c r="C9" s="113" t="s">
        <v>95</v>
      </c>
      <c r="D9" s="105" t="s">
        <v>93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7">
      <c r="A10" s="112"/>
      <c r="B10" s="114"/>
      <c r="C10" s="114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526</v>
      </c>
      <c r="L10" s="20" t="s">
        <v>527</v>
      </c>
      <c r="M10" s="20" t="s">
        <v>528</v>
      </c>
      <c r="N10" s="20" t="s">
        <v>529</v>
      </c>
      <c r="O10" s="21" t="s">
        <v>530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85">
        <f>+H13+H14+H15+H16+H17</f>
        <v>104763674.81</v>
      </c>
      <c r="I12" s="85">
        <f>+I13+I14+I15+I16+I17</f>
        <v>107533247.07000001</v>
      </c>
      <c r="J12" s="85">
        <f>+J13+J14+J15+J17</f>
        <v>106147766.91</v>
      </c>
      <c r="K12" s="85">
        <f>+K13+K14+K15+K16+K17</f>
        <v>106033332.51999998</v>
      </c>
      <c r="L12" s="85">
        <f>+L13+L14+L15+L16+L17</f>
        <v>107872492.72999999</v>
      </c>
      <c r="M12" s="15">
        <f t="shared" si="0"/>
        <v>0</v>
      </c>
      <c r="N12" s="85">
        <f>+N13+N14+N15+N16+N17</f>
        <v>0</v>
      </c>
      <c r="O12" s="15">
        <f t="shared" si="0"/>
        <v>0</v>
      </c>
      <c r="P12" s="15">
        <f>+O12+N12+M12+L12+K12+J12+I12+H12+G12+F12+E12+D12</f>
        <v>947390657.7299999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>
        <f>75702786.02+16150000</f>
        <v>91852786.019999996</v>
      </c>
      <c r="I13" s="12">
        <f>77429500.69+16600000</f>
        <v>94029500.689999998</v>
      </c>
      <c r="J13" s="12">
        <f>76870818.09+15800000</f>
        <v>92670818.090000004</v>
      </c>
      <c r="K13" s="88">
        <f>76692245.6+16000000</f>
        <v>92692245.599999994</v>
      </c>
      <c r="L13" s="88">
        <f>78084855.44+16100000+86997.17</f>
        <v>94271852.609999999</v>
      </c>
      <c r="N13" s="88"/>
      <c r="P13" s="16">
        <f>+O13+N13+M13+L13+K13+I13+H13+G13+F13+D13+E13+J13</f>
        <v>830490781.68000007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>
        <f>2684660+350000+66500+7725627</f>
        <v>10826787</v>
      </c>
      <c r="I14" s="12">
        <f>3064641+350000+66500+7730510</f>
        <v>11211651</v>
      </c>
      <c r="J14" s="12">
        <f>3072071+350000+66500+7750274.99</f>
        <v>11238845.99</v>
      </c>
      <c r="K14" s="91">
        <f>3012655+350000+66500+7757400</f>
        <v>11186555</v>
      </c>
      <c r="L14" s="88">
        <f>3158055+350000+66500+7800770</f>
        <v>11375325</v>
      </c>
      <c r="N14" s="88"/>
      <c r="P14" s="16">
        <f t="shared" ref="P14:P76" si="1">+O14+N14+M14+L14+K14+I14+H14+G14+F14+D14+E14+J14</f>
        <v>98005416.989999995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>
        <v>161441.51</v>
      </c>
      <c r="I15" s="12">
        <f>196120.86+79466.62</f>
        <v>275587.48</v>
      </c>
      <c r="J15" s="12">
        <v>211286.45</v>
      </c>
      <c r="K15" s="92">
        <f>37301.59+101840.76</f>
        <v>139142.34999999998</v>
      </c>
      <c r="L15" s="88">
        <f>107192.88+29395.47</f>
        <v>136588.35</v>
      </c>
      <c r="N15" s="88"/>
      <c r="P15" s="16">
        <f>+O15+N15+M15+L15+K15+I15+H15+G15+F15+D15+E15+J15</f>
        <v>1323942.72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88">
        <v>0</v>
      </c>
      <c r="L16" s="88">
        <v>0</v>
      </c>
      <c r="N16" s="88"/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>
        <f>1664423.32+258236.96</f>
        <v>1922660.28</v>
      </c>
      <c r="I17" s="12">
        <f>1745121.78+271386.12</f>
        <v>2016507.9</v>
      </c>
      <c r="J17" s="12">
        <f>1754408.33+272408.05</f>
        <v>2026816.3800000001</v>
      </c>
      <c r="K17" s="91">
        <f>1744828.05+270561.52</f>
        <v>2015389.57</v>
      </c>
      <c r="L17" s="88">
        <f>1808016.12+280710.65</f>
        <v>2088726.77</v>
      </c>
      <c r="N17" s="88"/>
      <c r="P17" s="16">
        <f>+O17+N17+M17+L17+K17+I17+H17+G17+F17+D17+E17+J17</f>
        <v>17570516.34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 t="shared" ref="D18:L18" si="3">+D19+D20+D21+D22+D23+D24+D25+D26+D27</f>
        <v>10739789.310000001</v>
      </c>
      <c r="E18" s="15">
        <f t="shared" si="3"/>
        <v>9555360.2300000004</v>
      </c>
      <c r="F18" s="15">
        <f t="shared" si="3"/>
        <v>10127367.93</v>
      </c>
      <c r="G18" s="15">
        <f t="shared" si="3"/>
        <v>11709371.579999998</v>
      </c>
      <c r="H18" s="15">
        <f t="shared" si="3"/>
        <v>13856330.530000001</v>
      </c>
      <c r="I18" s="15">
        <f t="shared" si="3"/>
        <v>126167389.22</v>
      </c>
      <c r="J18" s="15">
        <f t="shared" si="3"/>
        <v>11791527.32</v>
      </c>
      <c r="K18" s="15">
        <f t="shared" si="3"/>
        <v>14131181.42</v>
      </c>
      <c r="L18" s="15">
        <f t="shared" si="3"/>
        <v>11918717.620000001</v>
      </c>
      <c r="M18" s="15"/>
      <c r="N18" s="85"/>
      <c r="O18" s="15"/>
      <c r="P18" s="15">
        <f>+O18+N18+M18+L18+K18+J18+I18+H18+G18+F18+E18+D18</f>
        <v>219997035.16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>
        <v>4639024.2300000004</v>
      </c>
      <c r="I19" s="12">
        <v>4530319.09</v>
      </c>
      <c r="J19" s="12">
        <v>5079643.1900000004</v>
      </c>
      <c r="K19" s="91">
        <v>5315622.78</v>
      </c>
      <c r="L19" s="88">
        <v>5105466.54</v>
      </c>
      <c r="N19" s="88"/>
      <c r="P19" s="16">
        <f>+O19+N19+M19+L19+K19+I19+H19+G19+F19+D19+E19+J19</f>
        <v>41239345.409999996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G20" s="16">
        <v>0</v>
      </c>
      <c r="H20" s="12">
        <v>0</v>
      </c>
      <c r="I20" s="12">
        <v>0</v>
      </c>
      <c r="J20" s="12">
        <v>0</v>
      </c>
      <c r="K20" s="91">
        <v>169035</v>
      </c>
      <c r="L20" s="88">
        <v>667.84</v>
      </c>
      <c r="N20" s="88"/>
      <c r="P20" s="16">
        <f t="shared" si="1"/>
        <v>295988.74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G21" s="16">
        <v>475860</v>
      </c>
      <c r="H21" s="12">
        <v>511300</v>
      </c>
      <c r="I21" s="12">
        <v>535100</v>
      </c>
      <c r="J21" s="12">
        <v>408200</v>
      </c>
      <c r="K21" s="91">
        <v>669700</v>
      </c>
      <c r="L21" s="88">
        <v>458800</v>
      </c>
      <c r="N21" s="88"/>
      <c r="P21" s="16">
        <f t="shared" si="1"/>
        <v>4857880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G22" s="16">
        <v>50000</v>
      </c>
      <c r="H22" s="12">
        <v>52000</v>
      </c>
      <c r="I22" s="12">
        <v>48000</v>
      </c>
      <c r="J22" s="12">
        <v>48000</v>
      </c>
      <c r="K22" s="91">
        <v>48000</v>
      </c>
      <c r="L22" s="88">
        <v>44000</v>
      </c>
      <c r="N22" s="88"/>
      <c r="P22" s="16">
        <f t="shared" si="1"/>
        <v>440460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>
        <v>1193996.26</v>
      </c>
      <c r="I23" s="12">
        <v>109272393.26000001</v>
      </c>
      <c r="J23" s="12">
        <v>986553.26</v>
      </c>
      <c r="K23" s="91">
        <v>1358561.76</v>
      </c>
      <c r="L23" s="88">
        <v>855309.13</v>
      </c>
      <c r="N23" s="88"/>
      <c r="P23" s="16">
        <f t="shared" si="1"/>
        <v>117989718.60000001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>
        <v>346223.54</v>
      </c>
      <c r="I24" s="12">
        <v>296204.71000000002</v>
      </c>
      <c r="J24" s="12">
        <v>7430.42</v>
      </c>
      <c r="K24" s="91">
        <v>4965.51</v>
      </c>
      <c r="L24" s="88">
        <v>47241</v>
      </c>
      <c r="N24" s="88"/>
      <c r="P24" s="16">
        <f t="shared" si="1"/>
        <v>1950510.7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G25" s="16">
        <v>959513</v>
      </c>
      <c r="H25" s="12">
        <v>736</v>
      </c>
      <c r="I25" s="12">
        <v>1050</v>
      </c>
      <c r="J25" s="12">
        <v>106897.52</v>
      </c>
      <c r="K25" s="91">
        <v>2234125.12</v>
      </c>
      <c r="L25" s="88">
        <v>588618.73</v>
      </c>
      <c r="N25" s="88"/>
      <c r="P25" s="16">
        <f t="shared" si="1"/>
        <v>3904076.97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>
        <v>3871070.5</v>
      </c>
      <c r="I26" s="12">
        <v>8297122.1600000001</v>
      </c>
      <c r="J26" s="12">
        <v>1887092.93</v>
      </c>
      <c r="K26" s="91">
        <v>1063461.25</v>
      </c>
      <c r="L26" s="88">
        <v>1510700.38</v>
      </c>
      <c r="N26" s="88"/>
      <c r="P26" s="16">
        <f t="shared" si="1"/>
        <v>20525492.739999998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G27" s="16">
        <v>3169770</v>
      </c>
      <c r="H27" s="12">
        <v>3241980</v>
      </c>
      <c r="I27" s="12">
        <v>3187200</v>
      </c>
      <c r="J27" s="12">
        <v>3267710</v>
      </c>
      <c r="K27" s="88">
        <v>3267710</v>
      </c>
      <c r="L27" s="88">
        <v>3307914</v>
      </c>
      <c r="N27" s="88"/>
      <c r="P27" s="16">
        <f t="shared" si="1"/>
        <v>28793562</v>
      </c>
    </row>
    <row r="28" spans="1:16">
      <c r="A28" s="3" t="s">
        <v>17</v>
      </c>
      <c r="B28" s="15">
        <f t="shared" ref="B28:L28" si="4">+B29+B30+B31+B32+B33+B34+B35+B36+B37</f>
        <v>73759603.319999993</v>
      </c>
      <c r="C28" s="15">
        <f t="shared" si="4"/>
        <v>73759603.319999993</v>
      </c>
      <c r="D28" s="15">
        <f t="shared" si="4"/>
        <v>9557192.3299999982</v>
      </c>
      <c r="E28" s="15">
        <f t="shared" si="4"/>
        <v>11733515.380000001</v>
      </c>
      <c r="F28" s="15">
        <f t="shared" si="4"/>
        <v>10720335.380000001</v>
      </c>
      <c r="G28" s="15">
        <f t="shared" si="4"/>
        <v>4739676.8600000003</v>
      </c>
      <c r="H28" s="15">
        <f t="shared" si="4"/>
        <v>14594178.820000002</v>
      </c>
      <c r="I28" s="15">
        <f t="shared" si="4"/>
        <v>15453785.02</v>
      </c>
      <c r="J28" s="15">
        <f t="shared" si="4"/>
        <v>17019093.009999998</v>
      </c>
      <c r="K28" s="15">
        <f t="shared" si="4"/>
        <v>8455997.9499999993</v>
      </c>
      <c r="L28" s="15">
        <f t="shared" si="4"/>
        <v>11828631.810000001</v>
      </c>
      <c r="M28" s="15"/>
      <c r="N28" s="85"/>
      <c r="O28" s="15"/>
      <c r="P28" s="15">
        <f>+O28+N28+M28+L28+K28+J28+I28+H28+G28+F28+E28+D28</f>
        <v>104102406.55999999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G29" s="16">
        <v>3135.9</v>
      </c>
      <c r="H29" s="12">
        <v>377240.1</v>
      </c>
      <c r="I29" s="12">
        <v>0</v>
      </c>
      <c r="J29" s="12">
        <v>932.3</v>
      </c>
      <c r="K29" s="91">
        <v>3260</v>
      </c>
      <c r="L29" s="88">
        <v>41589.339999999997</v>
      </c>
      <c r="N29" s="88"/>
      <c r="P29" s="16">
        <f t="shared" si="1"/>
        <v>3368685.0399999996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>
        <v>7048448.0499999998</v>
      </c>
      <c r="I30" s="12">
        <v>3936100</v>
      </c>
      <c r="J30" s="12">
        <v>4600857.93</v>
      </c>
      <c r="K30" s="93">
        <v>3080211.75</v>
      </c>
      <c r="L30" s="88">
        <v>599931.5</v>
      </c>
      <c r="N30" s="88"/>
      <c r="P30" s="16">
        <f t="shared" si="1"/>
        <v>23957989.23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G31" s="16">
        <v>283130</v>
      </c>
      <c r="H31" s="12">
        <v>114883.25</v>
      </c>
      <c r="I31" s="12">
        <v>147500</v>
      </c>
      <c r="J31" s="12">
        <v>453796.98</v>
      </c>
      <c r="K31" s="92">
        <v>109.95</v>
      </c>
      <c r="L31" s="88">
        <v>133600</v>
      </c>
      <c r="N31" s="88"/>
      <c r="P31" s="16">
        <f t="shared" si="1"/>
        <v>1319375.17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G32" s="16">
        <v>0</v>
      </c>
      <c r="H32" s="12">
        <v>1050010.46</v>
      </c>
      <c r="I32" s="12">
        <v>0</v>
      </c>
      <c r="J32" s="12">
        <v>2605930</v>
      </c>
      <c r="K32" s="88">
        <v>0</v>
      </c>
      <c r="L32" s="88">
        <v>0</v>
      </c>
      <c r="N32" s="88"/>
      <c r="P32" s="16">
        <f t="shared" si="1"/>
        <v>6528502.2999999998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>
        <v>2721.8</v>
      </c>
      <c r="I33" s="12">
        <v>2905.5</v>
      </c>
      <c r="J33" s="12">
        <v>1483189.56</v>
      </c>
      <c r="K33" s="93">
        <v>6262.05</v>
      </c>
      <c r="L33" s="88">
        <v>2305476.13</v>
      </c>
      <c r="N33" s="88"/>
      <c r="P33" s="16">
        <f t="shared" si="1"/>
        <v>4031666.3299999996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>
        <v>9987.24</v>
      </c>
      <c r="I34" s="12">
        <v>6057.92</v>
      </c>
      <c r="J34" s="12">
        <v>428461.35</v>
      </c>
      <c r="K34" s="93">
        <v>4225.46</v>
      </c>
      <c r="L34" s="88">
        <v>538191.01</v>
      </c>
      <c r="N34" s="88"/>
      <c r="P34" s="16">
        <f t="shared" si="1"/>
        <v>4313389.33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>
        <v>5439222.8600000003</v>
      </c>
      <c r="I35" s="12">
        <v>10699037.699999999</v>
      </c>
      <c r="J35" s="12">
        <v>4693321.6900000004</v>
      </c>
      <c r="K35" s="93">
        <v>5156364.67</v>
      </c>
      <c r="L35" s="88">
        <v>5716548.0899999999</v>
      </c>
      <c r="N35" s="88"/>
      <c r="P35" s="16">
        <f t="shared" si="1"/>
        <v>51503190.859999999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88">
        <v>0</v>
      </c>
      <c r="L36" s="88">
        <v>0</v>
      </c>
      <c r="N36" s="88"/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>
        <v>551665.06000000006</v>
      </c>
      <c r="I37" s="12">
        <v>662183.9</v>
      </c>
      <c r="J37" s="12">
        <v>2752603.2</v>
      </c>
      <c r="K37" s="91">
        <v>205564.07</v>
      </c>
      <c r="L37" s="88">
        <v>2493295.7400000002</v>
      </c>
      <c r="N37" s="88"/>
      <c r="P37" s="16">
        <f t="shared" si="1"/>
        <v>9079608.3000000007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 t="shared" ref="D38:L38" si="5">+D39+D40+D41+D42+D43+D44+D45+D46</f>
        <v>666975</v>
      </c>
      <c r="E38" s="15">
        <f t="shared" si="5"/>
        <v>339225.46</v>
      </c>
      <c r="F38" s="15">
        <f t="shared" si="5"/>
        <v>796626.93</v>
      </c>
      <c r="G38" s="15">
        <f t="shared" si="5"/>
        <v>173802.93</v>
      </c>
      <c r="H38" s="15">
        <f t="shared" si="5"/>
        <v>1304768.7</v>
      </c>
      <c r="I38" s="15">
        <f t="shared" si="5"/>
        <v>503490.47</v>
      </c>
      <c r="J38" s="15">
        <f t="shared" si="5"/>
        <v>629379.41</v>
      </c>
      <c r="K38" s="15">
        <f>+K39+K40+K41+K42+K43+K44+K45+K46+K47+K48+K49+K50+K51+K52+K53</f>
        <v>705477.53</v>
      </c>
      <c r="L38" s="15">
        <f>+L39+L40+L41+L42+L43+L44+L45+L46+L47+L48+L49+L50+L51+L52+L53</f>
        <v>570699.43999999994</v>
      </c>
      <c r="M38" s="15"/>
      <c r="N38" s="86"/>
      <c r="O38" s="15"/>
      <c r="P38" s="15">
        <f>+O38+N38+M38+L38+K38+J38+I38+H38+G38+F38+E38+D38</f>
        <v>5690445.8700000001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>
        <f>1304768.7-27750</f>
        <v>1277018.7</v>
      </c>
      <c r="I39" s="12">
        <v>503490.47</v>
      </c>
      <c r="J39" s="12">
        <v>629379.41</v>
      </c>
      <c r="K39" s="91">
        <v>705477.53</v>
      </c>
      <c r="L39" s="88">
        <v>570699.43999999994</v>
      </c>
      <c r="N39" s="88"/>
      <c r="P39" s="16">
        <f t="shared" si="1"/>
        <v>5605970.8700000001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N40" s="88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N41" s="88"/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G42" s="16">
        <v>27750</v>
      </c>
      <c r="H42" s="12">
        <v>27750</v>
      </c>
      <c r="I42" s="12">
        <v>0</v>
      </c>
      <c r="J42" s="12">
        <v>0</v>
      </c>
      <c r="K42" s="12">
        <v>0</v>
      </c>
      <c r="L42" s="12">
        <v>0</v>
      </c>
      <c r="N42" s="12"/>
      <c r="P42" s="16">
        <f t="shared" si="1"/>
        <v>84475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88"/>
      <c r="N43" s="88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88"/>
      <c r="N44" s="88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88"/>
      <c r="N45" s="88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88"/>
      <c r="N47" s="88"/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88"/>
      <c r="N48" s="88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88"/>
      <c r="N49" s="88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88"/>
      <c r="N50" s="88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88"/>
      <c r="N51" s="88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88"/>
      <c r="N52" s="88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88"/>
      <c r="N53" s="88"/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6">+C55+C56+C57+C58+C59+C60+C61+C62+C63</f>
        <v>8605867.4399999995</v>
      </c>
      <c r="D54" s="13">
        <f t="shared" ref="D54:L54" si="7">+D55+D56+D57+D58+D59+D60+D61+D62+D63</f>
        <v>97066.25</v>
      </c>
      <c r="E54" s="13">
        <f t="shared" si="7"/>
        <v>1185851.6200000001</v>
      </c>
      <c r="F54" s="13">
        <f t="shared" si="7"/>
        <v>1594983.51</v>
      </c>
      <c r="G54" s="13">
        <f t="shared" si="7"/>
        <v>1276293.28</v>
      </c>
      <c r="H54" s="13">
        <f t="shared" si="7"/>
        <v>54260164.829999998</v>
      </c>
      <c r="I54" s="13">
        <f t="shared" si="7"/>
        <v>34692600</v>
      </c>
      <c r="J54" s="13">
        <f t="shared" si="7"/>
        <v>0</v>
      </c>
      <c r="K54" s="13">
        <f t="shared" si="7"/>
        <v>0</v>
      </c>
      <c r="L54" s="13">
        <f>+L55+L56+L57+L58+L59+L60+L61+L62+L63</f>
        <v>1021476.72</v>
      </c>
      <c r="M54" s="13"/>
      <c r="N54" s="86"/>
      <c r="O54" s="13"/>
      <c r="P54" s="15">
        <f>+O54+N54+M54+L54+K54+J54+I54+H54+G54+F54+E54+D54</f>
        <v>94128436.210000008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>
        <v>903290</v>
      </c>
      <c r="I55" s="12">
        <v>0</v>
      </c>
      <c r="J55" s="12">
        <v>0</v>
      </c>
      <c r="K55" s="12">
        <v>0</v>
      </c>
      <c r="L55" s="88">
        <v>594581.82999999996</v>
      </c>
      <c r="N55" s="88"/>
      <c r="P55" s="16">
        <f t="shared" si="1"/>
        <v>4290489.26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>
        <v>0</v>
      </c>
      <c r="K56" s="12">
        <v>0</v>
      </c>
      <c r="L56" s="88">
        <v>0</v>
      </c>
      <c r="M56" s="88"/>
      <c r="N56" s="88"/>
      <c r="O56" s="88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2">
        <v>0</v>
      </c>
      <c r="K57" s="12">
        <v>0</v>
      </c>
      <c r="L57" s="88">
        <v>0</v>
      </c>
      <c r="M57" s="88"/>
      <c r="N57" s="88"/>
      <c r="O57" s="88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53356874.829999998</v>
      </c>
      <c r="I58" s="12">
        <v>0</v>
      </c>
      <c r="J58" s="12">
        <v>0</v>
      </c>
      <c r="K58" s="12">
        <v>0</v>
      </c>
      <c r="L58" s="88">
        <v>0</v>
      </c>
      <c r="M58" s="88"/>
      <c r="N58" s="88"/>
      <c r="O58" s="88"/>
      <c r="P58" s="16">
        <f t="shared" si="1"/>
        <v>53356874.829999998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1264510.98</v>
      </c>
      <c r="H59" s="12">
        <v>0</v>
      </c>
      <c r="I59" s="12">
        <v>0</v>
      </c>
      <c r="J59" s="12">
        <v>0</v>
      </c>
      <c r="K59" s="12">
        <v>0</v>
      </c>
      <c r="L59" s="88">
        <v>426894.89</v>
      </c>
      <c r="M59" s="88"/>
      <c r="N59" s="88"/>
      <c r="O59" s="88"/>
      <c r="P59" s="16">
        <f t="shared" si="1"/>
        <v>1691405.87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2">
        <v>0</v>
      </c>
      <c r="K60" s="12">
        <v>0</v>
      </c>
      <c r="L60" s="88">
        <v>0</v>
      </c>
      <c r="M60" s="88"/>
      <c r="N60" s="88"/>
      <c r="O60" s="88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>
        <v>0</v>
      </c>
      <c r="K61" s="12">
        <v>0</v>
      </c>
      <c r="L61" s="88">
        <v>0</v>
      </c>
      <c r="M61" s="88"/>
      <c r="N61" s="88"/>
      <c r="O61" s="88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>
        <v>0</v>
      </c>
      <c r="I62" s="12">
        <v>34692600</v>
      </c>
      <c r="J62" s="12">
        <v>0</v>
      </c>
      <c r="K62" s="88">
        <v>0</v>
      </c>
      <c r="L62" s="88">
        <v>0</v>
      </c>
      <c r="M62" s="88"/>
      <c r="N62" s="88"/>
      <c r="O62" s="88"/>
      <c r="P62" s="16">
        <f t="shared" si="1"/>
        <v>34789666.25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88">
        <v>0</v>
      </c>
      <c r="L63" s="88">
        <v>0</v>
      </c>
      <c r="M63" s="88"/>
      <c r="N63" s="88"/>
      <c r="O63" s="88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8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>
        <f t="shared" ref="G64:L64" si="9">+G65+G66+G67+G68</f>
        <v>0</v>
      </c>
      <c r="H64" s="15">
        <f t="shared" si="9"/>
        <v>0</v>
      </c>
      <c r="I64" s="15">
        <f t="shared" si="9"/>
        <v>1229339.83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/>
      <c r="N64" s="94"/>
      <c r="O64" s="15"/>
      <c r="P64" s="15">
        <f>+O64+N64+M64+L64+K64+J64+I64+H64+G64+F64+E64+D64</f>
        <v>2968036.74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G65" s="16">
        <v>0</v>
      </c>
      <c r="H65" s="12">
        <v>0</v>
      </c>
      <c r="I65" s="12">
        <v>1229339.83</v>
      </c>
      <c r="J65" s="12">
        <v>0</v>
      </c>
      <c r="K65" s="88">
        <v>0</v>
      </c>
      <c r="L65" s="88">
        <v>0</v>
      </c>
      <c r="N65" s="88"/>
      <c r="P65" s="16">
        <f t="shared" si="1"/>
        <v>2968036.74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>
        <v>0</v>
      </c>
      <c r="K66" s="88">
        <v>0</v>
      </c>
      <c r="L66" s="88">
        <v>0</v>
      </c>
      <c r="M66" s="88"/>
      <c r="N66" s="88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88">
        <v>0</v>
      </c>
      <c r="L67" s="88">
        <v>0</v>
      </c>
      <c r="M67" s="88"/>
      <c r="N67" s="88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88">
        <v>0</v>
      </c>
      <c r="L68" s="88">
        <v>0</v>
      </c>
      <c r="M68" s="88"/>
      <c r="N68" s="88"/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10">+C70+C71+C72</f>
        <v>2004000</v>
      </c>
      <c r="D69" s="15">
        <f t="shared" ref="D69:L69" si="11">+D70+D71+D72</f>
        <v>160000</v>
      </c>
      <c r="E69" s="15">
        <f t="shared" si="11"/>
        <v>160000</v>
      </c>
      <c r="F69" s="15">
        <f t="shared" si="11"/>
        <v>160000</v>
      </c>
      <c r="G69" s="15">
        <f t="shared" si="11"/>
        <v>160000</v>
      </c>
      <c r="H69" s="15">
        <f t="shared" si="11"/>
        <v>160000</v>
      </c>
      <c r="I69" s="15">
        <f t="shared" si="11"/>
        <v>160000</v>
      </c>
      <c r="J69" s="15">
        <f t="shared" si="11"/>
        <v>160000</v>
      </c>
      <c r="K69" s="15">
        <f t="shared" si="11"/>
        <v>160000</v>
      </c>
      <c r="L69" s="15">
        <f t="shared" si="11"/>
        <v>160000</v>
      </c>
      <c r="M69" s="15"/>
      <c r="N69" s="85"/>
      <c r="O69" s="15"/>
      <c r="P69" s="15">
        <f>+O69+N69+M69+L69+K69+J69+I69+H69+G69+F69+E69+D69</f>
        <v>1440000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>
        <v>0</v>
      </c>
      <c r="L70" s="88">
        <v>0</v>
      </c>
      <c r="M70" s="88"/>
      <c r="N70" s="88"/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>
        <v>0</v>
      </c>
      <c r="L71" s="88">
        <v>0</v>
      </c>
      <c r="M71" s="88"/>
      <c r="N71" s="88"/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88">
        <v>160000</v>
      </c>
      <c r="L72" s="88">
        <v>160000</v>
      </c>
      <c r="N72" s="88"/>
      <c r="P72" s="16">
        <f t="shared" si="1"/>
        <v>1440000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12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13">
        <v>0</v>
      </c>
      <c r="L73" s="88">
        <v>0</v>
      </c>
      <c r="M73" s="88"/>
      <c r="N73" s="88"/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89">
        <v>0</v>
      </c>
      <c r="K74" s="89">
        <v>0</v>
      </c>
      <c r="L74" s="88">
        <v>0</v>
      </c>
      <c r="M74" s="88"/>
      <c r="N74" s="88"/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12">
        <v>0</v>
      </c>
      <c r="L75" s="88">
        <v>0</v>
      </c>
      <c r="M75" s="88"/>
      <c r="N75" s="88"/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12">
        <v>0</v>
      </c>
      <c r="L76" s="88">
        <v>0</v>
      </c>
      <c r="M76" s="88"/>
      <c r="N76" s="88"/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>
        <v>0</v>
      </c>
      <c r="L77" s="17">
        <v>0</v>
      </c>
      <c r="M77" s="17"/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13">+C79+C80</f>
        <v>0</v>
      </c>
      <c r="D78" s="15">
        <f>+D79+D80</f>
        <v>0</v>
      </c>
      <c r="E78" s="15">
        <f t="shared" ref="E78:F78" si="14">+E79+E80</f>
        <v>0</v>
      </c>
      <c r="F78" s="15">
        <f t="shared" si="14"/>
        <v>0</v>
      </c>
      <c r="G78" s="15"/>
      <c r="H78" s="12">
        <v>0</v>
      </c>
      <c r="I78" s="12">
        <v>0</v>
      </c>
      <c r="J78" s="12">
        <v>0</v>
      </c>
      <c r="K78" s="90">
        <v>0</v>
      </c>
      <c r="L78" s="90">
        <v>0</v>
      </c>
      <c r="M78" s="90"/>
      <c r="N78" s="90"/>
      <c r="O78" s="90"/>
      <c r="P78" s="90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/>
      <c r="N79" s="12"/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90">
        <v>0</v>
      </c>
      <c r="L80" s="90">
        <v>0</v>
      </c>
      <c r="M80" s="90"/>
      <c r="N80" s="90"/>
      <c r="O80" s="90"/>
      <c r="P80" s="90">
        <v>0</v>
      </c>
    </row>
    <row r="81" spans="1:16">
      <c r="A81" s="3" t="s">
        <v>73</v>
      </c>
      <c r="B81" s="15">
        <f>+B82+B83</f>
        <v>0</v>
      </c>
      <c r="C81" s="15">
        <f t="shared" ref="C81" si="15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90">
        <v>0</v>
      </c>
      <c r="L81" s="90">
        <v>0</v>
      </c>
      <c r="M81" s="90"/>
      <c r="N81" s="90"/>
      <c r="O81" s="90"/>
      <c r="P81" s="90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90">
        <v>0</v>
      </c>
      <c r="L82" s="90">
        <v>0</v>
      </c>
      <c r="M82" s="90"/>
      <c r="N82" s="90"/>
      <c r="O82" s="90"/>
      <c r="P82" s="90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90">
        <v>0</v>
      </c>
      <c r="L83" s="90">
        <v>0</v>
      </c>
      <c r="M83" s="90"/>
      <c r="N83" s="90"/>
      <c r="O83" s="90"/>
      <c r="P83" s="90">
        <v>0</v>
      </c>
    </row>
    <row r="84" spans="1:16">
      <c r="A84" s="3" t="s">
        <v>76</v>
      </c>
      <c r="B84" s="15">
        <f>+B85</f>
        <v>0</v>
      </c>
      <c r="C84" s="15">
        <f t="shared" ref="C84" si="16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90">
        <v>0</v>
      </c>
      <c r="K84" s="90">
        <v>0</v>
      </c>
      <c r="L84" s="90">
        <v>0</v>
      </c>
      <c r="M84" s="90"/>
      <c r="N84" s="90"/>
      <c r="O84" s="90"/>
      <c r="P84" s="90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90">
        <v>0</v>
      </c>
      <c r="L85" s="90">
        <v>0</v>
      </c>
      <c r="M85" s="90"/>
      <c r="N85" s="90"/>
      <c r="O85" s="90"/>
      <c r="P85" s="90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7">+F69+F54+F38+F28+F18+F12+F64</f>
        <v>128631041.08999999</v>
      </c>
      <c r="G86" s="19">
        <f>+G69+G54+G38+G28+G18+G12+G64</f>
        <v>121692499.94</v>
      </c>
      <c r="H86" s="19">
        <f>+H69+H54+H38+H28+H18+H12+H64</f>
        <v>188939117.69</v>
      </c>
      <c r="I86" s="19">
        <f>+I69+I54+I38+I28+I18+I12+I64+I73</f>
        <v>285739851.60999995</v>
      </c>
      <c r="J86" s="19">
        <f>+J69+J54+J38+J28+J18+J12+J64+J73</f>
        <v>135747766.65000001</v>
      </c>
      <c r="K86" s="19">
        <f>+K69+K54+K38+K28+K18+K12+K64+K73</f>
        <v>129485989.41999999</v>
      </c>
      <c r="L86" s="19">
        <f>+L12+L18+L28+L38+L54+L69</f>
        <v>133372018.31999999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1375717018.2699997</v>
      </c>
    </row>
    <row r="87" spans="1:16">
      <c r="H87" s="12"/>
      <c r="I87" s="12"/>
      <c r="J87" s="12"/>
      <c r="K87" s="88"/>
      <c r="L87" s="88"/>
    </row>
    <row r="88" spans="1:16">
      <c r="H88" s="87"/>
      <c r="I88" s="13"/>
    </row>
    <row r="92" spans="1:16" ht="21">
      <c r="A92" s="118" t="s">
        <v>531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</row>
    <row r="93" spans="1:16" ht="24" thickBo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ht="30.75" thickBot="1">
      <c r="A94" s="102" t="s">
        <v>519</v>
      </c>
      <c r="G94" s="97"/>
      <c r="H94" s="97"/>
      <c r="I94" s="97"/>
      <c r="J94" s="97"/>
    </row>
    <row r="95" spans="1:16" ht="30.75" thickBot="1">
      <c r="A95" s="95" t="s">
        <v>520</v>
      </c>
    </row>
    <row r="96" spans="1:16" ht="60.75" thickBot="1">
      <c r="A96" s="96" t="s">
        <v>521</v>
      </c>
    </row>
    <row r="104" spans="4:4">
      <c r="D104"/>
    </row>
  </sheetData>
  <mergeCells count="11">
    <mergeCell ref="A93:P93"/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A92:P92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8" t="s">
        <v>78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7" ht="21" customHeight="1">
      <c r="C4" s="110" t="s">
        <v>67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3:17" ht="15.75">
      <c r="C5" s="115" t="s">
        <v>68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3:17" ht="15.75" customHeight="1">
      <c r="C6" s="117" t="s">
        <v>94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3:17" ht="15.75" customHeight="1">
      <c r="C7" s="104" t="s">
        <v>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topLeftCell="A220" workbookViewId="0">
      <selection activeCell="B230" sqref="B23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19" t="s">
        <v>98</v>
      </c>
      <c r="B1" s="121" t="s">
        <v>99</v>
      </c>
      <c r="C1" s="23">
        <v>2021</v>
      </c>
      <c r="D1" s="24" t="s">
        <v>100</v>
      </c>
      <c r="E1" s="124"/>
    </row>
    <row r="2" spans="1:5" ht="16.5" thickBot="1">
      <c r="A2" s="120"/>
      <c r="B2" s="122"/>
      <c r="C2" s="76" t="s">
        <v>101</v>
      </c>
      <c r="D2" s="77" t="s">
        <v>102</v>
      </c>
      <c r="E2" s="125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23" t="s">
        <v>514</v>
      </c>
      <c r="B220" s="123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  <row r="223" spans="1:5">
      <c r="A223" s="3" t="s">
        <v>1</v>
      </c>
      <c r="C223" s="98">
        <v>627337065.56999993</v>
      </c>
    </row>
    <row r="224" spans="1:5">
      <c r="A224" s="3" t="s">
        <v>7</v>
      </c>
      <c r="C224" s="98">
        <v>182155608.79999998</v>
      </c>
    </row>
    <row r="225" spans="1:3">
      <c r="A225" s="3" t="s">
        <v>17</v>
      </c>
      <c r="C225" s="98">
        <v>66798683.790000007</v>
      </c>
    </row>
    <row r="226" spans="1:3">
      <c r="A226" s="3" t="s">
        <v>27</v>
      </c>
      <c r="C226" s="98">
        <v>3784889.4899999998</v>
      </c>
    </row>
    <row r="227" spans="1:3">
      <c r="A227" s="3" t="s">
        <v>43</v>
      </c>
      <c r="C227" s="98">
        <v>94336299.320000008</v>
      </c>
    </row>
    <row r="228" spans="1:3">
      <c r="A228" s="3" t="s">
        <v>53</v>
      </c>
      <c r="C228" s="98">
        <v>1738696.91</v>
      </c>
    </row>
    <row r="229" spans="1:3">
      <c r="A229" s="3" t="s">
        <v>58</v>
      </c>
      <c r="C229" s="99">
        <v>960000</v>
      </c>
    </row>
    <row r="230" spans="1:3" ht="15.75" thickBot="1">
      <c r="B230" s="101" t="s">
        <v>532</v>
      </c>
      <c r="C230" s="100">
        <f>SUM(C223:C229)</f>
        <v>977111243.87999988</v>
      </c>
    </row>
    <row r="231" spans="1:3" ht="15.75" thickTop="1"/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2022-10-06T15:35:55Z</cp:lastPrinted>
  <dcterms:created xsi:type="dcterms:W3CDTF">2021-07-29T18:58:50Z</dcterms:created>
  <dcterms:modified xsi:type="dcterms:W3CDTF">2022-10-06T15:37:46Z</dcterms:modified>
</cp:coreProperties>
</file>